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6年度\大倉地区\成果品\2.設計計算書\"/>
    </mc:Choice>
  </mc:AlternateContent>
  <xr:revisionPtr revIDLastSave="0" documentId="13_ncr:1_{2B63DD24-446F-4E68-8424-F8C38DF07B57}" xr6:coauthVersionLast="47" xr6:coauthVersionMax="47" xr10:uidLastSave="{00000000-0000-0000-0000-000000000000}"/>
  <bookViews>
    <workbookView xWindow="390" yWindow="180" windowWidth="23490" windowHeight="17100" xr2:uid="{00000000-000D-0000-FFFF-FFFF00000000}"/>
  </bookViews>
  <sheets>
    <sheet name="間伐" sheetId="10" r:id="rId1"/>
    <sheet name="更新伐" sheetId="12" r:id="rId2"/>
  </sheets>
  <definedNames>
    <definedName name="_xlnm.Print_Area" localSheetId="0">間伐!$A$1:$Q$35</definedName>
    <definedName name="_xlnm.Print_Area" localSheetId="1">更新伐!$A$1:$O$24</definedName>
    <definedName name="_xlnm.Print_Titles" localSheetId="0">間伐!$1:$4</definedName>
    <definedName name="_xlnm.Print_Titles" localSheetId="1">更新伐!$1:$4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2" l="1"/>
  <c r="F22" i="10"/>
  <c r="I22" i="10" s="1"/>
  <c r="J22" i="10" l="1"/>
  <c r="H19" i="12" l="1"/>
  <c r="E19" i="12"/>
  <c r="F18" i="12"/>
  <c r="I18" i="12" s="1"/>
  <c r="D19" i="12"/>
  <c r="T31" i="10"/>
  <c r="F27" i="10"/>
  <c r="J27" i="10" s="1"/>
  <c r="F26" i="10"/>
  <c r="J26" i="10" s="1"/>
  <c r="F25" i="10"/>
  <c r="J25" i="10" s="1"/>
  <c r="F24" i="10"/>
  <c r="J24" i="10" s="1"/>
  <c r="F23" i="10"/>
  <c r="J23" i="10" s="1"/>
  <c r="F21" i="10"/>
  <c r="J21" i="10" s="1"/>
  <c r="F20" i="10"/>
  <c r="I20" i="10" s="1"/>
  <c r="F19" i="10"/>
  <c r="J19" i="10" s="1"/>
  <c r="F18" i="10"/>
  <c r="J18" i="10" s="1"/>
  <c r="F17" i="10"/>
  <c r="J17" i="10" s="1"/>
  <c r="F16" i="10"/>
  <c r="J16" i="10" s="1"/>
  <c r="F15" i="10"/>
  <c r="J15" i="10" s="1"/>
  <c r="F14" i="10"/>
  <c r="J14" i="10" s="1"/>
  <c r="F13" i="10"/>
  <c r="J13" i="10" s="1"/>
  <c r="F12" i="10"/>
  <c r="J12" i="10" s="1"/>
  <c r="F11" i="10"/>
  <c r="J11" i="10" s="1"/>
  <c r="F10" i="10"/>
  <c r="J10" i="10" s="1"/>
  <c r="F9" i="10"/>
  <c r="J9" i="10" s="1"/>
  <c r="F8" i="10"/>
  <c r="J8" i="10" s="1"/>
  <c r="F7" i="10"/>
  <c r="J7" i="10" s="1"/>
  <c r="F6" i="10"/>
  <c r="J6" i="10" s="1"/>
  <c r="F5" i="10"/>
  <c r="J5" i="10" s="1"/>
  <c r="F14" i="12"/>
  <c r="J14" i="12" s="1"/>
  <c r="F13" i="12"/>
  <c r="I13" i="12" s="1"/>
  <c r="F12" i="12"/>
  <c r="J12" i="12" s="1"/>
  <c r="F11" i="12"/>
  <c r="J11" i="12" s="1"/>
  <c r="F10" i="12"/>
  <c r="I10" i="12" s="1"/>
  <c r="F17" i="12"/>
  <c r="J17" i="12" s="1"/>
  <c r="F16" i="12"/>
  <c r="J16" i="12" s="1"/>
  <c r="F15" i="12"/>
  <c r="J15" i="12" s="1"/>
  <c r="F9" i="12"/>
  <c r="J9" i="12" s="1"/>
  <c r="F8" i="12"/>
  <c r="J8" i="12" s="1"/>
  <c r="F6" i="12"/>
  <c r="J6" i="12" s="1"/>
  <c r="F7" i="12"/>
  <c r="J7" i="12" s="1"/>
  <c r="J18" i="12" l="1"/>
  <c r="J20" i="10"/>
  <c r="I23" i="10"/>
  <c r="I26" i="10"/>
  <c r="I24" i="10"/>
  <c r="I21" i="10"/>
  <c r="I19" i="10"/>
  <c r="I27" i="10"/>
  <c r="I25" i="10"/>
  <c r="I15" i="10"/>
  <c r="I5" i="10"/>
  <c r="I16" i="10"/>
  <c r="I9" i="10"/>
  <c r="I12" i="10"/>
  <c r="I13" i="10"/>
  <c r="I18" i="10"/>
  <c r="I7" i="10"/>
  <c r="I8" i="10"/>
  <c r="I17" i="10"/>
  <c r="I14" i="10"/>
  <c r="I11" i="10"/>
  <c r="I10" i="10"/>
  <c r="I6" i="10"/>
  <c r="J13" i="12"/>
  <c r="J10" i="12"/>
  <c r="I11" i="12"/>
  <c r="I14" i="12"/>
  <c r="I12" i="12"/>
  <c r="I15" i="12"/>
  <c r="I17" i="12"/>
  <c r="I16" i="12"/>
  <c r="I8" i="12"/>
  <c r="I9" i="12"/>
  <c r="I6" i="12"/>
  <c r="I7" i="12"/>
  <c r="H30" i="10"/>
  <c r="D30" i="10"/>
  <c r="G19" i="12"/>
  <c r="P19" i="12"/>
  <c r="Q19" i="12"/>
  <c r="F29" i="10"/>
  <c r="F28" i="10"/>
  <c r="L10" i="10" l="1"/>
  <c r="K10" i="10"/>
  <c r="L16" i="10"/>
  <c r="K16" i="10"/>
  <c r="L5" i="10"/>
  <c r="K5" i="10"/>
  <c r="I28" i="10"/>
  <c r="J28" i="10"/>
  <c r="I29" i="10"/>
  <c r="J29" i="10"/>
  <c r="E30" i="10"/>
  <c r="N5" i="10" l="1"/>
  <c r="O5" i="10" s="1"/>
  <c r="M5" i="10"/>
  <c r="N16" i="10"/>
  <c r="O16" i="10" s="1"/>
  <c r="M16" i="10"/>
  <c r="N10" i="10"/>
  <c r="O10" i="10" s="1"/>
  <c r="M10" i="10"/>
  <c r="F30" i="10" l="1"/>
  <c r="F5" i="12"/>
  <c r="F19" i="12" l="1"/>
  <c r="J30" i="10"/>
  <c r="I30" i="10"/>
  <c r="J5" i="12"/>
  <c r="I5" i="12"/>
  <c r="K22" i="10" l="1"/>
  <c r="L22" i="10"/>
  <c r="J19" i="12"/>
  <c r="I19" i="12"/>
  <c r="K18" i="12"/>
  <c r="L18" i="12"/>
  <c r="L8" i="10"/>
  <c r="K8" i="10"/>
  <c r="L26" i="10"/>
  <c r="K26" i="10"/>
  <c r="K27" i="10"/>
  <c r="L27" i="10"/>
  <c r="L25" i="10"/>
  <c r="K25" i="10"/>
  <c r="L24" i="10"/>
  <c r="K24" i="10"/>
  <c r="L23" i="10"/>
  <c r="K23" i="10"/>
  <c r="L21" i="10"/>
  <c r="K21" i="10"/>
  <c r="L20" i="10"/>
  <c r="K20" i="10"/>
  <c r="L19" i="10"/>
  <c r="K19" i="10"/>
  <c r="L18" i="10"/>
  <c r="K18" i="10"/>
  <c r="K17" i="10"/>
  <c r="L17" i="10"/>
  <c r="L15" i="10"/>
  <c r="K15" i="10"/>
  <c r="K14" i="10"/>
  <c r="L14" i="10"/>
  <c r="L13" i="10"/>
  <c r="K13" i="10"/>
  <c r="K12" i="10"/>
  <c r="L12" i="10"/>
  <c r="L11" i="10"/>
  <c r="K11" i="10"/>
  <c r="K9" i="10"/>
  <c r="L9" i="10"/>
  <c r="K7" i="10"/>
  <c r="L7" i="10"/>
  <c r="L6" i="10"/>
  <c r="K6" i="10"/>
  <c r="J31" i="10"/>
  <c r="R22" i="10" s="1"/>
  <c r="M22" i="10" l="1"/>
  <c r="N22" i="10"/>
  <c r="O22" i="10" s="1"/>
  <c r="M8" i="10"/>
  <c r="N8" i="10"/>
  <c r="O8" i="10" s="1"/>
  <c r="N26" i="10"/>
  <c r="O26" i="10" s="1"/>
  <c r="M26" i="10"/>
  <c r="L16" i="12"/>
  <c r="K16" i="12"/>
  <c r="M27" i="10"/>
  <c r="N27" i="10"/>
  <c r="O27" i="10" s="1"/>
  <c r="L17" i="12"/>
  <c r="K17" i="12"/>
  <c r="L15" i="12"/>
  <c r="K15" i="12"/>
  <c r="M25" i="10"/>
  <c r="N25" i="10"/>
  <c r="O25" i="10" s="1"/>
  <c r="N24" i="10"/>
  <c r="O24" i="10" s="1"/>
  <c r="M24" i="10"/>
  <c r="N23" i="10"/>
  <c r="O23" i="10" s="1"/>
  <c r="M23" i="10"/>
  <c r="N21" i="10"/>
  <c r="O21" i="10" s="1"/>
  <c r="M21" i="10"/>
  <c r="K14" i="12"/>
  <c r="L14" i="12"/>
  <c r="N20" i="10"/>
  <c r="O20" i="10" s="1"/>
  <c r="M20" i="10"/>
  <c r="L13" i="12"/>
  <c r="K13" i="12"/>
  <c r="L12" i="12"/>
  <c r="K12" i="12"/>
  <c r="K11" i="12"/>
  <c r="L11" i="12"/>
  <c r="N19" i="10"/>
  <c r="O19" i="10" s="1"/>
  <c r="M19" i="10"/>
  <c r="L10" i="12"/>
  <c r="K10" i="12"/>
  <c r="L9" i="12"/>
  <c r="K9" i="12"/>
  <c r="K8" i="12"/>
  <c r="L8" i="12"/>
  <c r="N18" i="10"/>
  <c r="O18" i="10" s="1"/>
  <c r="M18" i="10"/>
  <c r="N17" i="10"/>
  <c r="O17" i="10" s="1"/>
  <c r="M17" i="10"/>
  <c r="N15" i="10"/>
  <c r="O15" i="10" s="1"/>
  <c r="M15" i="10"/>
  <c r="N14" i="10"/>
  <c r="O14" i="10" s="1"/>
  <c r="M14" i="10"/>
  <c r="M13" i="10"/>
  <c r="N13" i="10"/>
  <c r="O13" i="10" s="1"/>
  <c r="N12" i="10"/>
  <c r="O12" i="10" s="1"/>
  <c r="M12" i="10"/>
  <c r="N11" i="10"/>
  <c r="O11" i="10" s="1"/>
  <c r="M11" i="10"/>
  <c r="N9" i="10"/>
  <c r="O9" i="10" s="1"/>
  <c r="M9" i="10"/>
  <c r="N7" i="10"/>
  <c r="O7" i="10" s="1"/>
  <c r="M7" i="10"/>
  <c r="N6" i="10"/>
  <c r="O6" i="10" s="1"/>
  <c r="M6" i="10"/>
  <c r="R19" i="10"/>
  <c r="R21" i="10"/>
  <c r="R24" i="10"/>
  <c r="R23" i="10"/>
  <c r="R20" i="10"/>
  <c r="R26" i="10"/>
  <c r="R27" i="10"/>
  <c r="R25" i="10"/>
  <c r="R8" i="10"/>
  <c r="R13" i="10"/>
  <c r="R16" i="10"/>
  <c r="R18" i="10"/>
  <c r="R5" i="10"/>
  <c r="R14" i="10"/>
  <c r="R10" i="10"/>
  <c r="R6" i="10"/>
  <c r="R12" i="10"/>
  <c r="R9" i="10"/>
  <c r="R17" i="10"/>
  <c r="R11" i="10"/>
  <c r="R15" i="10"/>
  <c r="R7" i="10"/>
  <c r="L6" i="12"/>
  <c r="K6" i="12"/>
  <c r="L7" i="12"/>
  <c r="K7" i="12"/>
  <c r="L5" i="12"/>
  <c r="Q30" i="10"/>
  <c r="G30" i="10"/>
  <c r="P30" i="10" l="1"/>
  <c r="K5" i="12" l="1"/>
  <c r="J20" i="12"/>
  <c r="M18" i="12" l="1"/>
  <c r="N18" i="12"/>
  <c r="O18" i="12" s="1"/>
  <c r="R18" i="12"/>
  <c r="N16" i="12"/>
  <c r="O16" i="12" s="1"/>
  <c r="M16" i="12"/>
  <c r="N17" i="12"/>
  <c r="O17" i="12" s="1"/>
  <c r="M17" i="12"/>
  <c r="N15" i="12"/>
  <c r="O15" i="12" s="1"/>
  <c r="M15" i="12"/>
  <c r="O14" i="12"/>
  <c r="M14" i="12"/>
  <c r="N13" i="12"/>
  <c r="O13" i="12" s="1"/>
  <c r="M13" i="12"/>
  <c r="M12" i="12"/>
  <c r="N12" i="12"/>
  <c r="O12" i="12" s="1"/>
  <c r="N11" i="12"/>
  <c r="O11" i="12" s="1"/>
  <c r="M11" i="12"/>
  <c r="N10" i="12"/>
  <c r="O10" i="12" s="1"/>
  <c r="M10" i="12"/>
  <c r="M9" i="12"/>
  <c r="N9" i="12"/>
  <c r="O9" i="12" s="1"/>
  <c r="M8" i="12"/>
  <c r="N8" i="12"/>
  <c r="O8" i="12" s="1"/>
  <c r="R10" i="12"/>
  <c r="R12" i="12"/>
  <c r="R11" i="12"/>
  <c r="R13" i="12"/>
  <c r="R14" i="12"/>
  <c r="R17" i="12"/>
  <c r="R15" i="12"/>
  <c r="R16" i="12"/>
  <c r="R9" i="12"/>
  <c r="R8" i="12"/>
  <c r="N7" i="12"/>
  <c r="O7" i="12" s="1"/>
  <c r="M7" i="12"/>
  <c r="N6" i="12"/>
  <c r="O6" i="12" s="1"/>
  <c r="M6" i="12"/>
  <c r="R6" i="12"/>
  <c r="R7" i="12"/>
  <c r="K29" i="10"/>
  <c r="L29" i="10"/>
  <c r="L28" i="10"/>
  <c r="K28" i="10"/>
  <c r="N5" i="12"/>
  <c r="O5" i="12" s="1"/>
  <c r="M5" i="12"/>
  <c r="R5" i="12"/>
  <c r="N19" i="12" l="1"/>
  <c r="N28" i="10"/>
  <c r="O28" i="10" s="1"/>
  <c r="M28" i="10"/>
  <c r="N29" i="10"/>
  <c r="O29" i="10" s="1"/>
  <c r="M29" i="10"/>
  <c r="O19" i="12"/>
  <c r="R29" i="10"/>
  <c r="R28" i="10"/>
  <c r="O30" i="10" l="1"/>
  <c r="N3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14" authorId="0" shapeId="0" xr:uid="{31523E06-B901-45A5-B0F3-6CB29262D790}">
      <text>
        <r>
          <rPr>
            <b/>
            <sz val="9"/>
            <color indexed="81"/>
            <rFont val="MS P ゴシック"/>
            <family val="3"/>
            <charset val="128"/>
          </rPr>
          <t>+1で調整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<sst xmlns="http://schemas.openxmlformats.org/spreadsheetml/2006/main" count="176" uniqueCount="79">
  <si>
    <t>合計</t>
    <rPh sb="0" eb="2">
      <t>ゴウケイ</t>
    </rPh>
    <phoneticPr fontId="1"/>
  </si>
  <si>
    <t>残置材積</t>
    <rPh sb="0" eb="2">
      <t>ザンチ</t>
    </rPh>
    <rPh sb="2" eb="4">
      <t>ザイセキ</t>
    </rPh>
    <phoneticPr fontId="1"/>
  </si>
  <si>
    <t>間伐</t>
    <rPh sb="0" eb="2">
      <t>カンバツ</t>
    </rPh>
    <phoneticPr fontId="1"/>
  </si>
  <si>
    <t>地区</t>
    <rPh sb="0" eb="2">
      <t>チク</t>
    </rPh>
    <phoneticPr fontId="1"/>
  </si>
  <si>
    <t>工種</t>
    <rPh sb="0" eb="2">
      <t>コウシュ</t>
    </rPh>
    <phoneticPr fontId="1"/>
  </si>
  <si>
    <t>a</t>
    <phoneticPr fontId="1"/>
  </si>
  <si>
    <t>b</t>
    <phoneticPr fontId="1"/>
  </si>
  <si>
    <t>c</t>
    <phoneticPr fontId="1"/>
  </si>
  <si>
    <t>変更
面積
ha</t>
    <rPh sb="0" eb="2">
      <t>ヘンコウ</t>
    </rPh>
    <rPh sb="3" eb="5">
      <t>メンセキ</t>
    </rPh>
    <phoneticPr fontId="1"/>
  </si>
  <si>
    <t>出来形</t>
    <rPh sb="0" eb="3">
      <t>デキガタ</t>
    </rPh>
    <phoneticPr fontId="1"/>
  </si>
  <si>
    <t>搬出材積・・・利用材積のうち再生事業の対象となるもの</t>
    <rPh sb="0" eb="2">
      <t>ハンシュツ</t>
    </rPh>
    <rPh sb="2" eb="4">
      <t>ザイセキ</t>
    </rPh>
    <rPh sb="7" eb="9">
      <t>リヨウ</t>
    </rPh>
    <rPh sb="9" eb="11">
      <t>ザイセキ</t>
    </rPh>
    <rPh sb="14" eb="16">
      <t>サイセイ</t>
    </rPh>
    <rPh sb="16" eb="18">
      <t>ジギョウ</t>
    </rPh>
    <rPh sb="19" eb="21">
      <t>タイショウ</t>
    </rPh>
    <phoneticPr fontId="1"/>
  </si>
  <si>
    <t>残置材積・・・利用材積のうち再生事業の対象外となるもの</t>
    <rPh sb="0" eb="2">
      <t>ザンチ</t>
    </rPh>
    <rPh sb="2" eb="4">
      <t>ザイセキ</t>
    </rPh>
    <rPh sb="7" eb="9">
      <t>リヨウ</t>
    </rPh>
    <rPh sb="9" eb="11">
      <t>ザイセキ</t>
    </rPh>
    <rPh sb="14" eb="16">
      <t>サイセイ</t>
    </rPh>
    <rPh sb="16" eb="18">
      <t>ジギョウ</t>
    </rPh>
    <rPh sb="19" eb="21">
      <t>タイショウ</t>
    </rPh>
    <rPh sb="21" eb="22">
      <t>ガイ</t>
    </rPh>
    <phoneticPr fontId="1"/>
  </si>
  <si>
    <t>d=a/Σa</t>
    <phoneticPr fontId="1"/>
  </si>
  <si>
    <t>残置材積配分率(％)</t>
    <rPh sb="0" eb="2">
      <t>ザンチ</t>
    </rPh>
    <rPh sb="2" eb="4">
      <t>ザイセキ</t>
    </rPh>
    <rPh sb="4" eb="6">
      <t>ハイブン</t>
    </rPh>
    <rPh sb="6" eb="7">
      <t>リツ</t>
    </rPh>
    <phoneticPr fontId="1"/>
  </si>
  <si>
    <t>式</t>
    <rPh sb="0" eb="1">
      <t>シキ</t>
    </rPh>
    <phoneticPr fontId="1"/>
  </si>
  <si>
    <t>d=a/Σa</t>
    <phoneticPr fontId="1"/>
  </si>
  <si>
    <t>e=c*d</t>
    <phoneticPr fontId="1"/>
  </si>
  <si>
    <t>e=c*d</t>
    <phoneticPr fontId="1"/>
  </si>
  <si>
    <t>利用
材積</t>
    <rPh sb="0" eb="2">
      <t>リヨウ</t>
    </rPh>
    <rPh sb="3" eb="5">
      <t>ザイセキ</t>
    </rPh>
    <phoneticPr fontId="1"/>
  </si>
  <si>
    <t>搬出材積
(当初)</t>
    <rPh sb="0" eb="2">
      <t>ハンシュツ</t>
    </rPh>
    <rPh sb="2" eb="4">
      <t>ザイセキ</t>
    </rPh>
    <rPh sb="6" eb="8">
      <t>トウショ</t>
    </rPh>
    <phoneticPr fontId="1"/>
  </si>
  <si>
    <t>搬出材積
(変更)</t>
    <rPh sb="0" eb="2">
      <t>ハンシュツ</t>
    </rPh>
    <rPh sb="2" eb="4">
      <t>ザイセキ</t>
    </rPh>
    <rPh sb="6" eb="8">
      <t>ヘンコウ</t>
    </rPh>
    <phoneticPr fontId="1"/>
  </si>
  <si>
    <t>周測
ha</t>
    <rPh sb="0" eb="1">
      <t>シュウ</t>
    </rPh>
    <rPh sb="1" eb="2">
      <t>ソク</t>
    </rPh>
    <phoneticPr fontId="1"/>
  </si>
  <si>
    <t>控除
ha</t>
    <rPh sb="0" eb="2">
      <t>コウジョ</t>
    </rPh>
    <phoneticPr fontId="1"/>
  </si>
  <si>
    <t>整備
ha</t>
    <rPh sb="0" eb="2">
      <t>セイビ</t>
    </rPh>
    <phoneticPr fontId="1"/>
  </si>
  <si>
    <t>間伐　搬出材積(設計数量)の調整　※全体で80m3/haとなるよう各地区の材積を調整する</t>
    <rPh sb="0" eb="2">
      <t>カンバツ</t>
    </rPh>
    <rPh sb="3" eb="5">
      <t>ハンシュツ</t>
    </rPh>
    <rPh sb="5" eb="7">
      <t>ザイセキ</t>
    </rPh>
    <rPh sb="8" eb="10">
      <t>セッケイ</t>
    </rPh>
    <rPh sb="10" eb="12">
      <t>スウリョウ</t>
    </rPh>
    <rPh sb="14" eb="16">
      <t>チョウセイ</t>
    </rPh>
    <rPh sb="18" eb="20">
      <t>ゼンタイ</t>
    </rPh>
    <rPh sb="33" eb="36">
      <t>カクチク</t>
    </rPh>
    <rPh sb="37" eb="39">
      <t>ザイセキ</t>
    </rPh>
    <rPh sb="40" eb="42">
      <t>チョウセイ</t>
    </rPh>
    <phoneticPr fontId="1"/>
  </si>
  <si>
    <t>更新伐　搬出材積(設計数量)の調整　※全体で80m3/haとなるよう各地区の材積を調整する</t>
    <rPh sb="0" eb="2">
      <t>コウシン</t>
    </rPh>
    <rPh sb="2" eb="3">
      <t>バツ</t>
    </rPh>
    <rPh sb="4" eb="6">
      <t>ハンシュツ</t>
    </rPh>
    <rPh sb="6" eb="8">
      <t>ザイセキ</t>
    </rPh>
    <rPh sb="9" eb="11">
      <t>セッケイ</t>
    </rPh>
    <rPh sb="11" eb="13">
      <t>スウリョウ</t>
    </rPh>
    <rPh sb="15" eb="17">
      <t>チョウセイ</t>
    </rPh>
    <rPh sb="19" eb="21">
      <t>ゼンタイ</t>
    </rPh>
    <rPh sb="34" eb="37">
      <t>カクチク</t>
    </rPh>
    <rPh sb="38" eb="40">
      <t>ザイセキ</t>
    </rPh>
    <rPh sb="41" eb="43">
      <t>チョウセイ</t>
    </rPh>
    <phoneticPr fontId="1"/>
  </si>
  <si>
    <t>80m3/ha
超過材積</t>
    <rPh sb="8" eb="10">
      <t>チョウカ</t>
    </rPh>
    <rPh sb="10" eb="12">
      <t>ザイセキ</t>
    </rPh>
    <phoneticPr fontId="1"/>
  </si>
  <si>
    <t>80m3/ha
不足材積</t>
    <rPh sb="8" eb="10">
      <t>フソク</t>
    </rPh>
    <rPh sb="10" eb="12">
      <t>ザイセキ</t>
    </rPh>
    <phoneticPr fontId="1"/>
  </si>
  <si>
    <t>大倉地区</t>
    <rPh sb="0" eb="2">
      <t>オオクラ</t>
    </rPh>
    <rPh sb="2" eb="3">
      <t>チ</t>
    </rPh>
    <rPh sb="3" eb="4">
      <t>ク</t>
    </rPh>
    <phoneticPr fontId="1"/>
  </si>
  <si>
    <t>S-1</t>
    <phoneticPr fontId="1"/>
  </si>
  <si>
    <t>S-3</t>
  </si>
  <si>
    <t>S-4</t>
  </si>
  <si>
    <t>S-5</t>
  </si>
  <si>
    <t>S-6</t>
  </si>
  <si>
    <t>S-7</t>
  </si>
  <si>
    <t>S-8</t>
  </si>
  <si>
    <t>S-9</t>
  </si>
  <si>
    <t>S-11</t>
  </si>
  <si>
    <t>S-12</t>
  </si>
  <si>
    <t>S-13</t>
  </si>
  <si>
    <t>S-14</t>
  </si>
  <si>
    <t>S-15</t>
  </si>
  <si>
    <t>S-16</t>
  </si>
  <si>
    <t>S-17</t>
  </si>
  <si>
    <t>S-18</t>
  </si>
  <si>
    <t>S-20</t>
  </si>
  <si>
    <t>S-21</t>
  </si>
  <si>
    <t>S-22</t>
  </si>
  <si>
    <t>S-23</t>
  </si>
  <si>
    <t>S-26</t>
  </si>
  <si>
    <t>S-27</t>
  </si>
  <si>
    <t>S-28</t>
  </si>
  <si>
    <t>S-29</t>
  </si>
  <si>
    <t>S-30</t>
  </si>
  <si>
    <t>S-31</t>
  </si>
  <si>
    <t>S-32</t>
  </si>
  <si>
    <t>S-33</t>
  </si>
  <si>
    <t>S-34</t>
  </si>
  <si>
    <t>S-35</t>
  </si>
  <si>
    <t>S-36</t>
  </si>
  <si>
    <t>S-37</t>
  </si>
  <si>
    <t>S-39</t>
  </si>
  <si>
    <t>S-40</t>
  </si>
  <si>
    <t>S-41</t>
  </si>
  <si>
    <t>S-42</t>
  </si>
  <si>
    <t>S-43</t>
  </si>
  <si>
    <t>S-44</t>
  </si>
  <si>
    <t>保育間伐</t>
    <rPh sb="0" eb="4">
      <t>ホイクカンバツ</t>
    </rPh>
    <phoneticPr fontId="1"/>
  </si>
  <si>
    <t>S-45</t>
    <phoneticPr fontId="1"/>
  </si>
  <si>
    <t>樹種</t>
    <rPh sb="0" eb="2">
      <t>ジュシュ</t>
    </rPh>
    <phoneticPr fontId="1"/>
  </si>
  <si>
    <t>スギ</t>
  </si>
  <si>
    <t>アカマツ</t>
  </si>
  <si>
    <t>広葉樹</t>
  </si>
  <si>
    <t>ヒノキ</t>
  </si>
  <si>
    <t>利用材積・・・立木材積の67.5％</t>
    <rPh sb="0" eb="2">
      <t>リヨウ</t>
    </rPh>
    <rPh sb="2" eb="4">
      <t>ザイセキ</t>
    </rPh>
    <rPh sb="7" eb="9">
      <t>リュウボク</t>
    </rPh>
    <rPh sb="9" eb="11">
      <t>ザイセキ</t>
    </rPh>
    <phoneticPr fontId="1"/>
  </si>
  <si>
    <t>人工林
整理伐</t>
    <rPh sb="0" eb="3">
      <t>ジンコウリン</t>
    </rPh>
    <rPh sb="4" eb="7">
      <t>セイリバツ</t>
    </rPh>
    <phoneticPr fontId="1"/>
  </si>
  <si>
    <t>スギ・
広葉樹</t>
    <rPh sb="4" eb="7">
      <t>コウヨウジュ</t>
    </rPh>
    <phoneticPr fontId="1"/>
  </si>
  <si>
    <t>スギ・
ヒノキ</t>
    <phoneticPr fontId="1"/>
  </si>
  <si>
    <t>整理伐</t>
    <rPh sb="0" eb="3">
      <t>セイリバツ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</si>
</sst>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&quot;ｈａ&quot;"/>
    <numFmt numFmtId="177" formatCode="0,000.00&quot;m3&quot;"/>
    <numFmt numFmtId="178" formatCode="#,000.00&quot;m3&quot;"/>
    <numFmt numFmtId="179" formatCode="0.000"/>
    <numFmt numFmtId="180" formatCode="#,###.00;;0"/>
    <numFmt numFmtId="181" formatCode="0.00_ "/>
    <numFmt numFmtId="182" formatCode="#,##0.00_ "/>
    <numFmt numFmtId="183" formatCode="#,###;;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2" fontId="2" fillId="0" borderId="1" xfId="0" applyNumberFormat="1" applyFont="1" applyBorder="1">
      <alignment vertical="center"/>
    </xf>
    <xf numFmtId="2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right" vertical="center" shrinkToFit="1"/>
    </xf>
    <xf numFmtId="2" fontId="2" fillId="2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shrinkToFit="1"/>
    </xf>
    <xf numFmtId="2" fontId="3" fillId="2" borderId="1" xfId="0" applyNumberFormat="1" applyFont="1" applyFill="1" applyBorder="1" applyAlignment="1">
      <alignment vertical="center" shrinkToFit="1"/>
    </xf>
    <xf numFmtId="2" fontId="0" fillId="0" borderId="0" xfId="0" applyNumberFormat="1">
      <alignment vertical="center"/>
    </xf>
    <xf numFmtId="0" fontId="2" fillId="0" borderId="4" xfId="0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horizontal="right" vertical="center" shrinkToFit="1"/>
    </xf>
    <xf numFmtId="177" fontId="3" fillId="0" borderId="4" xfId="0" applyNumberFormat="1" applyFont="1" applyBorder="1" applyAlignment="1">
      <alignment horizontal="right" vertical="center" shrinkToFit="1"/>
    </xf>
    <xf numFmtId="2" fontId="2" fillId="0" borderId="4" xfId="0" applyNumberFormat="1" applyFont="1" applyBorder="1">
      <alignment vertical="center"/>
    </xf>
    <xf numFmtId="181" fontId="0" fillId="0" borderId="0" xfId="0" applyNumberFormat="1">
      <alignment vertical="center"/>
    </xf>
    <xf numFmtId="178" fontId="3" fillId="0" borderId="0" xfId="0" applyNumberFormat="1" applyFont="1" applyAlignment="1">
      <alignment horizontal="right" vertical="center" shrinkToFit="1"/>
    </xf>
    <xf numFmtId="2" fontId="2" fillId="4" borderId="1" xfId="0" applyNumberFormat="1" applyFont="1" applyFill="1" applyBorder="1" applyAlignment="1">
      <alignment vertical="center" shrinkToFit="1"/>
    </xf>
    <xf numFmtId="2" fontId="5" fillId="4" borderId="1" xfId="0" applyNumberFormat="1" applyFont="1" applyFill="1" applyBorder="1" applyAlignment="1">
      <alignment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4" fillId="4" borderId="1" xfId="0" applyNumberFormat="1" applyFont="1" applyFill="1" applyBorder="1" applyAlignment="1">
      <alignment vertical="center" shrinkToFit="1"/>
    </xf>
    <xf numFmtId="2" fontId="6" fillId="2" borderId="1" xfId="0" applyNumberFormat="1" applyFont="1" applyFill="1" applyBorder="1" applyAlignment="1">
      <alignment vertical="center" shrinkToFit="1"/>
    </xf>
    <xf numFmtId="14" fontId="0" fillId="0" borderId="0" xfId="0" applyNumberFormat="1">
      <alignment vertical="center"/>
    </xf>
    <xf numFmtId="178" fontId="2" fillId="0" borderId="1" xfId="0" applyNumberFormat="1" applyFont="1" applyBorder="1" applyAlignment="1">
      <alignment horizontal="right" vertical="center" shrinkToFit="1"/>
    </xf>
    <xf numFmtId="178" fontId="2" fillId="0" borderId="1" xfId="0" applyNumberFormat="1" applyFont="1" applyBorder="1" applyAlignment="1">
      <alignment horizontal="left" vertical="center" shrinkToFit="1"/>
    </xf>
    <xf numFmtId="180" fontId="2" fillId="0" borderId="1" xfId="0" applyNumberFormat="1" applyFont="1" applyBorder="1" applyAlignment="1">
      <alignment horizontal="right" vertical="center" shrinkToFit="1"/>
    </xf>
    <xf numFmtId="182" fontId="0" fillId="0" borderId="0" xfId="0" applyNumberFormat="1">
      <alignment vertical="center"/>
    </xf>
    <xf numFmtId="2" fontId="4" fillId="0" borderId="1" xfId="0" applyNumberFormat="1" applyFont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right" vertical="center" shrinkToFit="1"/>
    </xf>
    <xf numFmtId="180" fontId="3" fillId="0" borderId="0" xfId="0" applyNumberFormat="1" applyFont="1" applyAlignment="1">
      <alignment horizontal="right" vertical="center" shrinkToFit="1"/>
    </xf>
    <xf numFmtId="178" fontId="3" fillId="2" borderId="7" xfId="0" applyNumberFormat="1" applyFont="1" applyFill="1" applyBorder="1" applyAlignment="1">
      <alignment horizontal="right" vertical="center" shrinkToFit="1"/>
    </xf>
    <xf numFmtId="178" fontId="3" fillId="2" borderId="9" xfId="0" applyNumberFormat="1" applyFont="1" applyFill="1" applyBorder="1" applyAlignment="1">
      <alignment horizontal="right" vertical="center" shrinkToFit="1"/>
    </xf>
    <xf numFmtId="1" fontId="2" fillId="0" borderId="1" xfId="0" applyNumberFormat="1" applyFont="1" applyBorder="1" applyAlignment="1">
      <alignment horizontal="right" vertical="center" shrinkToFit="1"/>
    </xf>
    <xf numFmtId="1" fontId="2" fillId="0" borderId="1" xfId="0" applyNumberFormat="1" applyFont="1" applyBorder="1">
      <alignment vertical="center"/>
    </xf>
    <xf numFmtId="1" fontId="3" fillId="2" borderId="1" xfId="0" applyNumberFormat="1" applyFont="1" applyFill="1" applyBorder="1" applyAlignment="1">
      <alignment horizontal="right" vertical="center" shrinkToFit="1"/>
    </xf>
    <xf numFmtId="1" fontId="3" fillId="2" borderId="3" xfId="0" applyNumberFormat="1" applyFont="1" applyFill="1" applyBorder="1" applyAlignment="1">
      <alignment horizontal="right" vertical="center" shrinkToFit="1"/>
    </xf>
    <xf numFmtId="1" fontId="5" fillId="4" borderId="1" xfId="0" applyNumberFormat="1" applyFont="1" applyFill="1" applyBorder="1" applyAlignment="1">
      <alignment horizontal="right" vertical="center" shrinkToFit="1"/>
    </xf>
    <xf numFmtId="1" fontId="4" fillId="4" borderId="1" xfId="0" applyNumberFormat="1" applyFont="1" applyFill="1" applyBorder="1" applyAlignment="1">
      <alignment horizontal="right" vertical="center" shrinkToFit="1"/>
    </xf>
    <xf numFmtId="1" fontId="2" fillId="4" borderId="1" xfId="0" applyNumberFormat="1" applyFont="1" applyFill="1" applyBorder="1" applyAlignment="1">
      <alignment horizontal="right" vertical="center" shrinkToFit="1"/>
    </xf>
    <xf numFmtId="1" fontId="6" fillId="2" borderId="1" xfId="0" applyNumberFormat="1" applyFont="1" applyFill="1" applyBorder="1" applyAlignment="1">
      <alignment horizontal="right" vertical="center" shrinkToFit="1"/>
    </xf>
    <xf numFmtId="0" fontId="7" fillId="0" borderId="0" xfId="0" quotePrefix="1" applyFont="1">
      <alignment vertical="center"/>
    </xf>
    <xf numFmtId="0" fontId="0" fillId="0" borderId="0" xfId="0" quotePrefix="1">
      <alignment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 shrinkToFi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83" fontId="3" fillId="2" borderId="8" xfId="0" applyNumberFormat="1" applyFont="1" applyFill="1" applyBorder="1" applyAlignment="1">
      <alignment horizontal="right" vertical="center" shrinkToFit="1"/>
    </xf>
    <xf numFmtId="183" fontId="3" fillId="2" borderId="10" xfId="0" applyNumberFormat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35"/>
  <sheetViews>
    <sheetView tabSelected="1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J31" sqref="J31:J32"/>
    </sheetView>
  </sheetViews>
  <sheetFormatPr defaultRowHeight="13.5"/>
  <cols>
    <col min="1" max="1" width="9.625" customWidth="1"/>
    <col min="2" max="2" width="8.625" customWidth="1"/>
    <col min="3" max="3" width="8.25" customWidth="1"/>
    <col min="4" max="4" width="6.125" customWidth="1"/>
    <col min="5" max="5" width="5.5" customWidth="1"/>
    <col min="6" max="6" width="6.25" bestFit="1" customWidth="1"/>
    <col min="7" max="7" width="6.25" hidden="1" customWidth="1"/>
    <col min="8" max="8" width="5.5" bestFit="1" customWidth="1"/>
    <col min="9" max="10" width="9.5" bestFit="1" customWidth="1"/>
    <col min="11" max="11" width="7.5" bestFit="1" customWidth="1"/>
    <col min="12" max="12" width="8.5" bestFit="1" customWidth="1"/>
    <col min="13" max="13" width="16.125" bestFit="1" customWidth="1"/>
    <col min="14" max="14" width="8.5" customWidth="1"/>
    <col min="15" max="15" width="9.5" bestFit="1" customWidth="1"/>
    <col min="16" max="16" width="9.5" hidden="1" customWidth="1"/>
    <col min="17" max="17" width="7.5" hidden="1" customWidth="1"/>
  </cols>
  <sheetData>
    <row r="1" spans="1:20">
      <c r="A1" t="s">
        <v>28</v>
      </c>
      <c r="P1" s="28"/>
    </row>
    <row r="2" spans="1:20" ht="31.5" customHeight="1">
      <c r="A2" t="s">
        <v>24</v>
      </c>
      <c r="N2" s="52"/>
    </row>
    <row r="3" spans="1:20" ht="31.5" customHeight="1">
      <c r="A3" s="62" t="s">
        <v>3</v>
      </c>
      <c r="B3" s="62" t="s">
        <v>4</v>
      </c>
      <c r="C3" s="62" t="s">
        <v>69</v>
      </c>
      <c r="D3" s="55" t="s">
        <v>21</v>
      </c>
      <c r="E3" s="55" t="s">
        <v>22</v>
      </c>
      <c r="F3" s="55" t="s">
        <v>23</v>
      </c>
      <c r="G3" s="57" t="s">
        <v>8</v>
      </c>
      <c r="H3" s="55" t="s">
        <v>18</v>
      </c>
      <c r="I3" s="11" t="s">
        <v>26</v>
      </c>
      <c r="J3" s="11" t="s">
        <v>27</v>
      </c>
      <c r="K3" s="59" t="s">
        <v>13</v>
      </c>
      <c r="L3" s="59"/>
      <c r="M3" s="59" t="s">
        <v>1</v>
      </c>
      <c r="N3" s="59"/>
      <c r="O3" s="55" t="s">
        <v>19</v>
      </c>
      <c r="P3" s="57" t="s">
        <v>20</v>
      </c>
      <c r="Q3" s="55" t="s">
        <v>9</v>
      </c>
    </row>
    <row r="4" spans="1:20" ht="27" customHeight="1">
      <c r="A4" s="63"/>
      <c r="B4" s="63"/>
      <c r="C4" s="63"/>
      <c r="D4" s="56"/>
      <c r="E4" s="56"/>
      <c r="F4" s="56"/>
      <c r="G4" s="58"/>
      <c r="H4" s="63"/>
      <c r="I4" s="11" t="s">
        <v>5</v>
      </c>
      <c r="J4" s="11" t="s">
        <v>6</v>
      </c>
      <c r="K4" s="34" t="s">
        <v>14</v>
      </c>
      <c r="L4" s="34" t="s">
        <v>15</v>
      </c>
      <c r="M4" s="34" t="s">
        <v>14</v>
      </c>
      <c r="N4" s="34" t="s">
        <v>16</v>
      </c>
      <c r="O4" s="56"/>
      <c r="P4" s="58"/>
      <c r="Q4" s="56"/>
    </row>
    <row r="5" spans="1:20" ht="20.100000000000001" customHeight="1">
      <c r="A5" s="50" t="s">
        <v>29</v>
      </c>
      <c r="B5" s="64" t="s">
        <v>2</v>
      </c>
      <c r="C5" s="64" t="s">
        <v>70</v>
      </c>
      <c r="D5" s="51">
        <v>7.0000000000000007E-2</v>
      </c>
      <c r="E5" s="1"/>
      <c r="F5" s="12">
        <f>D5-E5</f>
        <v>7.0000000000000007E-2</v>
      </c>
      <c r="G5" s="22"/>
      <c r="H5" s="40">
        <v>4</v>
      </c>
      <c r="I5" s="41" t="str">
        <f>IF(H5&gt;F5*80,H5-F5*80,"")</f>
        <v/>
      </c>
      <c r="J5" s="41">
        <f>IF(H5&lt;=F5*80,F5*80-H5,"")</f>
        <v>1.6000000000000005</v>
      </c>
      <c r="K5" s="3" t="str">
        <f>IF(I5&lt;&gt;"",FIXED(I5,0)&amp;"/"&amp;FIXED($I$30,0),"")</f>
        <v/>
      </c>
      <c r="L5" s="4" t="str">
        <f>IF(I5&lt;&gt;"",ROUND(I5/$I$30*100,3),"")</f>
        <v/>
      </c>
      <c r="M5" s="3" t="str">
        <f>IF(L5&lt;&gt;"",FIXED($J$31,0)&amp;"*"&amp;FIXED(L5,3)&amp;"/100","")</f>
        <v/>
      </c>
      <c r="N5" s="41" t="str">
        <f>IF(L5&lt;&gt;"",ROUND($J$31*L5/100,0),"")</f>
        <v/>
      </c>
      <c r="O5" s="40">
        <f t="shared" ref="O5:O7" si="0">SUM(H5)-SUM(N5)</f>
        <v>4</v>
      </c>
      <c r="P5" s="44"/>
      <c r="Q5" s="45"/>
      <c r="R5" s="20" t="e">
        <f>ROUND($J$31*L5/100,2)</f>
        <v>#VALUE!</v>
      </c>
      <c r="S5" s="48"/>
      <c r="T5" t="s">
        <v>67</v>
      </c>
    </row>
    <row r="6" spans="1:20" ht="20.100000000000001" customHeight="1">
      <c r="A6" s="50" t="s">
        <v>30</v>
      </c>
      <c r="B6" s="64" t="s">
        <v>2</v>
      </c>
      <c r="C6" s="64" t="s">
        <v>70</v>
      </c>
      <c r="D6" s="51">
        <v>0.12</v>
      </c>
      <c r="E6" s="1"/>
      <c r="F6" s="12">
        <f t="shared" ref="F6:F18" si="1">D6-E6</f>
        <v>0.12</v>
      </c>
      <c r="G6" s="22"/>
      <c r="H6" s="40">
        <v>27</v>
      </c>
      <c r="I6" s="41">
        <f t="shared" ref="I6:I18" si="2">IF(H6&gt;F6*80,H6-F6*80,"")</f>
        <v>17.399999999999999</v>
      </c>
      <c r="J6" s="41" t="str">
        <f t="shared" ref="J6:J18" si="3">IF(H6&lt;=F6*80,F6*80-H6,"")</f>
        <v/>
      </c>
      <c r="K6" s="3" t="str">
        <f>IF(I6&lt;&gt;"",FIXED(I6,0)&amp;"/"&amp;FIXED($I$30,0),"")</f>
        <v>17/457</v>
      </c>
      <c r="L6" s="4">
        <f>IF(I6&lt;&gt;"",ROUND(I6/$I$30*100,3),"")</f>
        <v>3.8039999999999998</v>
      </c>
      <c r="M6" s="3" t="str">
        <f>IF(L6&lt;&gt;"",FIXED($J$31,0)&amp;"*"&amp;FIXED(L6,3)&amp;"/100","")</f>
        <v>442*3.804/100</v>
      </c>
      <c r="N6" s="41">
        <f>IF(L6&lt;&gt;"",ROUND($J$31*L6/100,0),"")</f>
        <v>17</v>
      </c>
      <c r="O6" s="40">
        <f t="shared" si="0"/>
        <v>10</v>
      </c>
      <c r="P6" s="44"/>
      <c r="Q6" s="45"/>
      <c r="R6" s="20">
        <f>ROUND($J$31*L6/100,2)</f>
        <v>16.829999999999998</v>
      </c>
      <c r="S6" s="49"/>
    </row>
    <row r="7" spans="1:20" ht="20.100000000000001" customHeight="1">
      <c r="A7" s="50" t="s">
        <v>31</v>
      </c>
      <c r="B7" s="64" t="s">
        <v>2</v>
      </c>
      <c r="C7" s="64" t="s">
        <v>70</v>
      </c>
      <c r="D7" s="51">
        <v>0.48</v>
      </c>
      <c r="E7" s="1"/>
      <c r="F7" s="12">
        <f t="shared" si="1"/>
        <v>0.48</v>
      </c>
      <c r="G7" s="22"/>
      <c r="H7" s="40">
        <v>44</v>
      </c>
      <c r="I7" s="41">
        <f t="shared" si="2"/>
        <v>5.6000000000000014</v>
      </c>
      <c r="J7" s="41" t="str">
        <f t="shared" si="3"/>
        <v/>
      </c>
      <c r="K7" s="3" t="str">
        <f>IF(I7&lt;&gt;"",FIXED(I7,0)&amp;"/"&amp;FIXED($I$30,0),"")</f>
        <v>6/457</v>
      </c>
      <c r="L7" s="4">
        <f>IF(I7&lt;&gt;"",ROUND(I7/$I$30*100,3),"")</f>
        <v>1.224</v>
      </c>
      <c r="M7" s="3" t="str">
        <f>IF(L7&lt;&gt;"",FIXED($J$31,0)&amp;"*"&amp;FIXED(L7,3)&amp;"/100","")</f>
        <v>442*1.224/100</v>
      </c>
      <c r="N7" s="41">
        <f>IF(L7&lt;&gt;"",ROUND($J$31*L7/100,0),"")</f>
        <v>5</v>
      </c>
      <c r="O7" s="40">
        <f t="shared" si="0"/>
        <v>39</v>
      </c>
      <c r="P7" s="46"/>
      <c r="Q7" s="45"/>
      <c r="R7" s="20">
        <f>ROUND($J$31*L7/100,2)</f>
        <v>5.41</v>
      </c>
    </row>
    <row r="8" spans="1:20" ht="20.100000000000001" customHeight="1">
      <c r="A8" s="50" t="s">
        <v>32</v>
      </c>
      <c r="B8" s="64" t="s">
        <v>2</v>
      </c>
      <c r="C8" s="64" t="s">
        <v>71</v>
      </c>
      <c r="D8" s="33">
        <v>0.47</v>
      </c>
      <c r="E8" s="1"/>
      <c r="F8" s="12">
        <f t="shared" si="1"/>
        <v>0.47</v>
      </c>
      <c r="G8" s="23"/>
      <c r="H8" s="40">
        <v>28</v>
      </c>
      <c r="I8" s="41" t="str">
        <f t="shared" si="2"/>
        <v/>
      </c>
      <c r="J8" s="41">
        <f t="shared" si="3"/>
        <v>9.5999999999999943</v>
      </c>
      <c r="K8" s="3" t="str">
        <f>IF(I8&lt;&gt;"",FIXED(I8,0)&amp;"/"&amp;FIXED($I$30,0),"")</f>
        <v/>
      </c>
      <c r="L8" s="4" t="str">
        <f>IF(I8&lt;&gt;"",ROUND(I8/$I$30*100,3),"")</f>
        <v/>
      </c>
      <c r="M8" s="3" t="str">
        <f>IF(L8&lt;&gt;"",FIXED($J$31,0)&amp;"*"&amp;FIXED(L8,3)&amp;"/100","")</f>
        <v/>
      </c>
      <c r="N8" s="41" t="str">
        <f>IF(L8&lt;&gt;"",ROUND($J$31*L8/100,0),"")</f>
        <v/>
      </c>
      <c r="O8" s="40">
        <f t="shared" ref="O8:O10" si="4">SUM(H8)-SUM(N8)</f>
        <v>28</v>
      </c>
      <c r="P8" s="44"/>
      <c r="Q8" s="45"/>
      <c r="R8" s="20" t="e">
        <f>ROUND($J$31*L8/100,2)</f>
        <v>#VALUE!</v>
      </c>
      <c r="S8" s="49"/>
    </row>
    <row r="9" spans="1:20" ht="20.100000000000001" customHeight="1">
      <c r="A9" s="50" t="s">
        <v>34</v>
      </c>
      <c r="B9" s="64" t="s">
        <v>2</v>
      </c>
      <c r="C9" s="64" t="s">
        <v>70</v>
      </c>
      <c r="D9" s="51">
        <v>0.34</v>
      </c>
      <c r="E9" s="1"/>
      <c r="F9" s="12">
        <f t="shared" si="1"/>
        <v>0.34</v>
      </c>
      <c r="G9" s="22"/>
      <c r="H9" s="40">
        <v>97</v>
      </c>
      <c r="I9" s="41">
        <f t="shared" si="2"/>
        <v>69.8</v>
      </c>
      <c r="J9" s="41" t="str">
        <f t="shared" si="3"/>
        <v/>
      </c>
      <c r="K9" s="3" t="str">
        <f>IF(I9&lt;&gt;"",FIXED(I9,0)&amp;"/"&amp;FIXED($I$30,0),"")</f>
        <v>70/457</v>
      </c>
      <c r="L9" s="4">
        <f>IF(I9&lt;&gt;"",ROUND(I9/$I$30*100,3),"")</f>
        <v>15.26</v>
      </c>
      <c r="M9" s="3" t="str">
        <f>IF(L9&lt;&gt;"",FIXED($J$31,0)&amp;"*"&amp;FIXED(L9,3)&amp;"/100","")</f>
        <v>442*15.260/100</v>
      </c>
      <c r="N9" s="41">
        <f>IF(L9&lt;&gt;"",ROUND($J$31*L9/100,0),"")</f>
        <v>68</v>
      </c>
      <c r="O9" s="40">
        <f t="shared" si="4"/>
        <v>29</v>
      </c>
      <c r="P9" s="46"/>
      <c r="Q9" s="45"/>
      <c r="R9" s="20">
        <f>ROUND($J$31*L9/100,2)</f>
        <v>67.510000000000005</v>
      </c>
    </row>
    <row r="10" spans="1:20" ht="20.100000000000001" customHeight="1">
      <c r="A10" s="50" t="s">
        <v>36</v>
      </c>
      <c r="B10" s="64" t="s">
        <v>2</v>
      </c>
      <c r="C10" s="64" t="s">
        <v>70</v>
      </c>
      <c r="D10" s="51">
        <v>0.13</v>
      </c>
      <c r="E10" s="1"/>
      <c r="F10" s="12">
        <f t="shared" si="1"/>
        <v>0.13</v>
      </c>
      <c r="G10" s="22"/>
      <c r="H10" s="40">
        <v>10</v>
      </c>
      <c r="I10" s="41" t="str">
        <f t="shared" si="2"/>
        <v/>
      </c>
      <c r="J10" s="41">
        <f t="shared" si="3"/>
        <v>0.40000000000000036</v>
      </c>
      <c r="K10" s="3" t="str">
        <f>IF(I10&lt;&gt;"",FIXED(I10,0)&amp;"/"&amp;FIXED($I$30,0),"")</f>
        <v/>
      </c>
      <c r="L10" s="4" t="str">
        <f>IF(I10&lt;&gt;"",ROUND(I10/$I$30*100,3),"")</f>
        <v/>
      </c>
      <c r="M10" s="3" t="str">
        <f>IF(L10&lt;&gt;"",FIXED($J$31,0)&amp;"*"&amp;FIXED(L10,3)&amp;"/100","")</f>
        <v/>
      </c>
      <c r="N10" s="41" t="str">
        <f>IF(L10&lt;&gt;"",ROUND($J$31*L10/100,0),"")</f>
        <v/>
      </c>
      <c r="O10" s="40">
        <f t="shared" si="4"/>
        <v>10</v>
      </c>
      <c r="P10" s="46"/>
      <c r="Q10" s="45"/>
      <c r="R10" s="20" t="e">
        <f>ROUND($J$31*L10/100,2)</f>
        <v>#VALUE!</v>
      </c>
    </row>
    <row r="11" spans="1:20" ht="20.100000000000001" customHeight="1">
      <c r="A11" s="50" t="s">
        <v>38</v>
      </c>
      <c r="B11" s="64" t="s">
        <v>2</v>
      </c>
      <c r="C11" s="64" t="s">
        <v>70</v>
      </c>
      <c r="D11" s="51">
        <v>0.06</v>
      </c>
      <c r="E11" s="1"/>
      <c r="F11" s="12">
        <f t="shared" si="1"/>
        <v>0.06</v>
      </c>
      <c r="G11" s="22"/>
      <c r="H11" s="40">
        <v>10</v>
      </c>
      <c r="I11" s="41">
        <f t="shared" si="2"/>
        <v>5.2</v>
      </c>
      <c r="J11" s="41" t="str">
        <f t="shared" si="3"/>
        <v/>
      </c>
      <c r="K11" s="3" t="str">
        <f>IF(I11&lt;&gt;"",FIXED(I11,0)&amp;"/"&amp;FIXED($I$30,0),"")</f>
        <v>5/457</v>
      </c>
      <c r="L11" s="4">
        <f>IF(I11&lt;&gt;"",ROUND(I11/$I$30*100,3),"")</f>
        <v>1.137</v>
      </c>
      <c r="M11" s="3" t="str">
        <f>IF(L11&lt;&gt;"",FIXED($J$31,0)&amp;"*"&amp;FIXED(L11,3)&amp;"/100","")</f>
        <v>442*1.137/100</v>
      </c>
      <c r="N11" s="41">
        <f>IF(L11&lt;&gt;"",ROUND($J$31*L11/100,0),"")</f>
        <v>5</v>
      </c>
      <c r="O11" s="40">
        <f t="shared" ref="O11" si="5">SUM(H11)-SUM(N11)</f>
        <v>5</v>
      </c>
      <c r="P11" s="46"/>
      <c r="Q11" s="45"/>
      <c r="R11" s="20">
        <f>ROUND($J$31*L11/100,2)</f>
        <v>5.03</v>
      </c>
    </row>
    <row r="12" spans="1:20" ht="20.100000000000001" customHeight="1">
      <c r="A12" s="50" t="s">
        <v>39</v>
      </c>
      <c r="B12" s="64" t="s">
        <v>2</v>
      </c>
      <c r="C12" s="64" t="s">
        <v>70</v>
      </c>
      <c r="D12" s="51">
        <v>0.26</v>
      </c>
      <c r="E12" s="1"/>
      <c r="F12" s="12">
        <f t="shared" si="1"/>
        <v>0.26</v>
      </c>
      <c r="G12" s="22"/>
      <c r="H12" s="40">
        <v>44</v>
      </c>
      <c r="I12" s="41">
        <f t="shared" si="2"/>
        <v>23.2</v>
      </c>
      <c r="J12" s="41" t="str">
        <f t="shared" si="3"/>
        <v/>
      </c>
      <c r="K12" s="3" t="str">
        <f>IF(I12&lt;&gt;"",FIXED(I12,0)&amp;"/"&amp;FIXED($I$30,0),"")</f>
        <v>23/457</v>
      </c>
      <c r="L12" s="4">
        <f>IF(I12&lt;&gt;"",ROUND(I12/$I$30*100,3),"")</f>
        <v>5.0720000000000001</v>
      </c>
      <c r="M12" s="3" t="str">
        <f>IF(L12&lt;&gt;"",FIXED($J$31,0)&amp;"*"&amp;FIXED(L12,3)&amp;"/100","")</f>
        <v>442*5.072/100</v>
      </c>
      <c r="N12" s="41">
        <f>IF(L12&lt;&gt;"",ROUND($J$31*L12/100,0),"")</f>
        <v>22</v>
      </c>
      <c r="O12" s="40">
        <f t="shared" ref="O12" si="6">SUM(H12)-SUM(N12)</f>
        <v>22</v>
      </c>
      <c r="P12" s="46"/>
      <c r="Q12" s="45"/>
      <c r="R12" s="20">
        <f>ROUND($J$31*L12/100,2)</f>
        <v>22.44</v>
      </c>
    </row>
    <row r="13" spans="1:20" ht="20.100000000000001" customHeight="1">
      <c r="A13" s="50" t="s">
        <v>40</v>
      </c>
      <c r="B13" s="64" t="s">
        <v>2</v>
      </c>
      <c r="C13" s="64" t="s">
        <v>70</v>
      </c>
      <c r="D13" s="51">
        <v>0.72</v>
      </c>
      <c r="E13" s="1"/>
      <c r="F13" s="12">
        <f t="shared" si="1"/>
        <v>0.72</v>
      </c>
      <c r="G13" s="23"/>
      <c r="H13" s="40">
        <v>151</v>
      </c>
      <c r="I13" s="41">
        <f t="shared" si="2"/>
        <v>93.4</v>
      </c>
      <c r="J13" s="41" t="str">
        <f t="shared" si="3"/>
        <v/>
      </c>
      <c r="K13" s="3" t="str">
        <f>IF(I13&lt;&gt;"",FIXED(I13,0)&amp;"/"&amp;FIXED($I$30,0),"")</f>
        <v>93/457</v>
      </c>
      <c r="L13" s="4">
        <f>IF(I13&lt;&gt;"",ROUND(I13/$I$30*100,3),"")</f>
        <v>20.420000000000002</v>
      </c>
      <c r="M13" s="3" t="str">
        <f>IF(L13&lt;&gt;"",FIXED($J$31,0)&amp;"*"&amp;FIXED(L13,3)&amp;"/100","")</f>
        <v>442*20.420/100</v>
      </c>
      <c r="N13" s="41">
        <f>IF(L13&lt;&gt;"",ROUND($J$31*L13/100,0),"")</f>
        <v>90</v>
      </c>
      <c r="O13" s="40">
        <f t="shared" ref="O13:O15" si="7">SUM(H13)-SUM(N13)</f>
        <v>61</v>
      </c>
      <c r="P13" s="44"/>
      <c r="Q13" s="45"/>
      <c r="R13" s="20">
        <f>ROUND($J$31*L13/100,2)</f>
        <v>90.34</v>
      </c>
      <c r="S13" s="48"/>
    </row>
    <row r="14" spans="1:20" ht="20.100000000000001" customHeight="1">
      <c r="A14" s="50" t="s">
        <v>41</v>
      </c>
      <c r="B14" s="64" t="s">
        <v>2</v>
      </c>
      <c r="C14" s="64" t="s">
        <v>70</v>
      </c>
      <c r="D14" s="51">
        <v>0.23</v>
      </c>
      <c r="E14" s="1"/>
      <c r="F14" s="12">
        <f t="shared" si="1"/>
        <v>0.23</v>
      </c>
      <c r="G14" s="22"/>
      <c r="H14" s="40">
        <v>46</v>
      </c>
      <c r="I14" s="41">
        <f t="shared" si="2"/>
        <v>27.599999999999998</v>
      </c>
      <c r="J14" s="41" t="str">
        <f t="shared" si="3"/>
        <v/>
      </c>
      <c r="K14" s="3" t="str">
        <f>IF(I14&lt;&gt;"",FIXED(I14,0)&amp;"/"&amp;FIXED($I$30,0),"")</f>
        <v>28/457</v>
      </c>
      <c r="L14" s="4">
        <f>IF(I14&lt;&gt;"",ROUND(I14/$I$30*100,3),"")</f>
        <v>6.0339999999999998</v>
      </c>
      <c r="M14" s="3" t="str">
        <f>IF(L14&lt;&gt;"",FIXED($J$31,0)&amp;"*"&amp;FIXED(L14,3)&amp;"/100","")</f>
        <v>442*6.034/100</v>
      </c>
      <c r="N14" s="41">
        <f>IF(L14&lt;&gt;"",ROUND($J$31*L14/100,0),"")</f>
        <v>27</v>
      </c>
      <c r="O14" s="40">
        <f t="shared" si="7"/>
        <v>19</v>
      </c>
      <c r="P14" s="44"/>
      <c r="Q14" s="45"/>
      <c r="R14" s="20">
        <f>ROUND($J$31*L14/100,2)</f>
        <v>26.69</v>
      </c>
      <c r="S14" s="49"/>
    </row>
    <row r="15" spans="1:20" ht="20.100000000000001" customHeight="1">
      <c r="A15" s="50" t="s">
        <v>42</v>
      </c>
      <c r="B15" s="64" t="s">
        <v>2</v>
      </c>
      <c r="C15" s="64" t="s">
        <v>70</v>
      </c>
      <c r="D15" s="51">
        <v>1.31</v>
      </c>
      <c r="E15" s="1"/>
      <c r="F15" s="12">
        <f t="shared" si="1"/>
        <v>1.31</v>
      </c>
      <c r="G15" s="22"/>
      <c r="H15" s="40">
        <v>188</v>
      </c>
      <c r="I15" s="41">
        <f t="shared" si="2"/>
        <v>83.199999999999989</v>
      </c>
      <c r="J15" s="41" t="str">
        <f t="shared" si="3"/>
        <v/>
      </c>
      <c r="K15" s="3" t="str">
        <f>IF(I15&lt;&gt;"",FIXED(I15,0)&amp;"/"&amp;FIXED($I$30,0),"")</f>
        <v>83/457</v>
      </c>
      <c r="L15" s="4">
        <f>IF(I15&lt;&gt;"",ROUND(I15/$I$30*100,3),"")</f>
        <v>18.190000000000001</v>
      </c>
      <c r="M15" s="3" t="str">
        <f>IF(L15&lt;&gt;"",FIXED($J$31,0)&amp;"*"&amp;FIXED(L15,3)&amp;"/100","")</f>
        <v>442*18.190/100</v>
      </c>
      <c r="N15" s="41">
        <f>IF(L15&lt;&gt;"",ROUND($J$31*L15/100,0),"")</f>
        <v>80</v>
      </c>
      <c r="O15" s="40">
        <f t="shared" si="7"/>
        <v>108</v>
      </c>
      <c r="P15" s="46"/>
      <c r="Q15" s="45"/>
      <c r="R15" s="20">
        <f>ROUND($J$31*L15/100,2)</f>
        <v>80.47</v>
      </c>
    </row>
    <row r="16" spans="1:20" ht="27">
      <c r="A16" s="50" t="s">
        <v>43</v>
      </c>
      <c r="B16" s="64" t="s">
        <v>2</v>
      </c>
      <c r="C16" s="69" t="s">
        <v>77</v>
      </c>
      <c r="D16" s="51">
        <v>0.18</v>
      </c>
      <c r="E16" s="1"/>
      <c r="F16" s="12">
        <f t="shared" si="1"/>
        <v>0.18</v>
      </c>
      <c r="G16" s="23"/>
      <c r="H16" s="40">
        <v>11</v>
      </c>
      <c r="I16" s="41" t="str">
        <f t="shared" si="2"/>
        <v/>
      </c>
      <c r="J16" s="41">
        <f t="shared" si="3"/>
        <v>3.3999999999999986</v>
      </c>
      <c r="K16" s="3" t="str">
        <f>IF(I16&lt;&gt;"",FIXED(I16,0)&amp;"/"&amp;FIXED($I$30,0),"")</f>
        <v/>
      </c>
      <c r="L16" s="4" t="str">
        <f>IF(I16&lt;&gt;"",ROUND(I16/$I$30*100,3),"")</f>
        <v/>
      </c>
      <c r="M16" s="3" t="str">
        <f>IF(L16&lt;&gt;"",FIXED($J$31,0)&amp;"*"&amp;FIXED(L16,3)&amp;"/100","")</f>
        <v/>
      </c>
      <c r="N16" s="41" t="str">
        <f>IF(L16&lt;&gt;"",ROUND($J$31*L16/100,0),"")</f>
        <v/>
      </c>
      <c r="O16" s="40">
        <f t="shared" ref="O16:O18" si="8">SUM(H16)-SUM(N16)</f>
        <v>11</v>
      </c>
      <c r="P16" s="44"/>
      <c r="Q16" s="45"/>
      <c r="R16" s="20" t="e">
        <f>ROUND($J$31*L16/100,2)</f>
        <v>#VALUE!</v>
      </c>
      <c r="S16" s="49"/>
    </row>
    <row r="17" spans="1:20" ht="20.100000000000001" customHeight="1">
      <c r="A17" s="50" t="s">
        <v>44</v>
      </c>
      <c r="B17" s="64" t="s">
        <v>2</v>
      </c>
      <c r="C17" s="64" t="s">
        <v>70</v>
      </c>
      <c r="D17" s="51">
        <v>0.06</v>
      </c>
      <c r="E17" s="1"/>
      <c r="F17" s="12">
        <f t="shared" si="1"/>
        <v>0.06</v>
      </c>
      <c r="G17" s="23"/>
      <c r="H17" s="40">
        <v>11</v>
      </c>
      <c r="I17" s="41">
        <f t="shared" si="2"/>
        <v>6.2</v>
      </c>
      <c r="J17" s="41" t="str">
        <f t="shared" si="3"/>
        <v/>
      </c>
      <c r="K17" s="3" t="str">
        <f>IF(I17&lt;&gt;"",FIXED(I17,0)&amp;"/"&amp;FIXED($I$30,0),"")</f>
        <v>6/457</v>
      </c>
      <c r="L17" s="4">
        <f>IF(I17&lt;&gt;"",ROUND(I17/$I$30*100,3),"")</f>
        <v>1.355</v>
      </c>
      <c r="M17" s="3" t="str">
        <f>IF(L17&lt;&gt;"",FIXED($J$31,0)&amp;"*"&amp;FIXED(L17,3)&amp;"/100","")</f>
        <v>442*1.355/100</v>
      </c>
      <c r="N17" s="41">
        <f>IF(L17&lt;&gt;"",ROUND($J$31*L17/100,0),"")</f>
        <v>6</v>
      </c>
      <c r="O17" s="40">
        <f t="shared" si="8"/>
        <v>5</v>
      </c>
      <c r="P17" s="44"/>
      <c r="Q17" s="45"/>
      <c r="R17" s="20">
        <f>ROUND($J$31*L17/100,2)</f>
        <v>5.99</v>
      </c>
    </row>
    <row r="18" spans="1:20" ht="20.100000000000001" customHeight="1">
      <c r="A18" s="50" t="s">
        <v>45</v>
      </c>
      <c r="B18" s="64" t="s">
        <v>2</v>
      </c>
      <c r="C18" s="64" t="s">
        <v>70</v>
      </c>
      <c r="D18" s="51">
        <v>0.17</v>
      </c>
      <c r="E18" s="1"/>
      <c r="F18" s="12">
        <f t="shared" si="1"/>
        <v>0.17</v>
      </c>
      <c r="G18" s="23"/>
      <c r="H18" s="40">
        <v>29</v>
      </c>
      <c r="I18" s="41">
        <f t="shared" si="2"/>
        <v>15.399999999999999</v>
      </c>
      <c r="J18" s="41" t="str">
        <f t="shared" si="3"/>
        <v/>
      </c>
      <c r="K18" s="3" t="str">
        <f>IF(I18&lt;&gt;"",FIXED(I18,0)&amp;"/"&amp;FIXED($I$30,0),"")</f>
        <v>15/457</v>
      </c>
      <c r="L18" s="4">
        <f>IF(I18&lt;&gt;"",ROUND(I18/$I$30*100,3),"")</f>
        <v>3.367</v>
      </c>
      <c r="M18" s="3" t="str">
        <f>IF(L18&lt;&gt;"",FIXED($J$31,0)&amp;"*"&amp;FIXED(L18,3)&amp;"/100","")</f>
        <v>442*3.367/100</v>
      </c>
      <c r="N18" s="41">
        <f>IF(L18&lt;&gt;"",ROUND($J$31*L18/100,0),"")</f>
        <v>15</v>
      </c>
      <c r="O18" s="40">
        <f t="shared" si="8"/>
        <v>14</v>
      </c>
      <c r="P18" s="44"/>
      <c r="Q18" s="45"/>
      <c r="R18" s="20">
        <f>ROUND($J$31*L18/100,2)</f>
        <v>14.9</v>
      </c>
      <c r="S18" s="49"/>
    </row>
    <row r="19" spans="1:20" ht="20.100000000000001" customHeight="1">
      <c r="A19" s="50" t="s">
        <v>49</v>
      </c>
      <c r="B19" s="64" t="s">
        <v>2</v>
      </c>
      <c r="C19" s="64" t="s">
        <v>70</v>
      </c>
      <c r="D19" s="33">
        <v>0.14000000000000001</v>
      </c>
      <c r="E19" s="1"/>
      <c r="F19" s="12">
        <f t="shared" ref="F19:F27" si="9">D19-E19</f>
        <v>0.14000000000000001</v>
      </c>
      <c r="G19" s="23"/>
      <c r="H19" s="40">
        <v>24</v>
      </c>
      <c r="I19" s="41">
        <f t="shared" ref="I19:I27" si="10">IF(H19&gt;F19*80,H19-F19*80,"")</f>
        <v>12.799999999999999</v>
      </c>
      <c r="J19" s="41" t="str">
        <f t="shared" ref="J19:J27" si="11">IF(H19&lt;=F19*80,F19*80-H19,"")</f>
        <v/>
      </c>
      <c r="K19" s="3" t="str">
        <f>IF(I19&lt;&gt;"",FIXED(I19,0)&amp;"/"&amp;FIXED($I$30,0),"")</f>
        <v>13/457</v>
      </c>
      <c r="L19" s="4">
        <f>IF(I19&lt;&gt;"",ROUND(I19/$I$30*100,3),"")</f>
        <v>2.798</v>
      </c>
      <c r="M19" s="3" t="str">
        <f>IF(L19&lt;&gt;"",FIXED($J$31,0)&amp;"*"&amp;FIXED(L19,3)&amp;"/100","")</f>
        <v>442*2.798/100</v>
      </c>
      <c r="N19" s="41">
        <f>IF(L19&lt;&gt;"",ROUND($J$31*L19/100,0),"")</f>
        <v>12</v>
      </c>
      <c r="O19" s="40">
        <f t="shared" ref="O19:O20" si="12">SUM(H19)-SUM(N19)</f>
        <v>12</v>
      </c>
      <c r="P19" s="44"/>
      <c r="Q19" s="45"/>
      <c r="R19" s="20">
        <f>ROUND($J$31*L19/100,2)</f>
        <v>12.38</v>
      </c>
      <c r="S19" s="49"/>
    </row>
    <row r="20" spans="1:20" ht="20.100000000000001" customHeight="1">
      <c r="A20" s="50" t="s">
        <v>53</v>
      </c>
      <c r="B20" s="64" t="s">
        <v>2</v>
      </c>
      <c r="C20" s="64" t="s">
        <v>70</v>
      </c>
      <c r="D20" s="51">
        <v>0.04</v>
      </c>
      <c r="E20" s="1"/>
      <c r="F20" s="12">
        <f t="shared" si="9"/>
        <v>0.04</v>
      </c>
      <c r="G20" s="22"/>
      <c r="H20" s="40">
        <v>4</v>
      </c>
      <c r="I20" s="41">
        <f t="shared" si="10"/>
        <v>0.79999999999999982</v>
      </c>
      <c r="J20" s="41" t="str">
        <f t="shared" si="11"/>
        <v/>
      </c>
      <c r="K20" s="3" t="str">
        <f>IF(I20&lt;&gt;"",FIXED(I20,0)&amp;"/"&amp;FIXED($I$30,0),"")</f>
        <v>1/457</v>
      </c>
      <c r="L20" s="4">
        <f>IF(I20&lt;&gt;"",ROUND(I20/$I$30*100,3),"")</f>
        <v>0.17499999999999999</v>
      </c>
      <c r="M20" s="3" t="str">
        <f>IF(L20&lt;&gt;"",FIXED($J$31,0)&amp;"*"&amp;FIXED(L20,3)&amp;"/100","")</f>
        <v>442*0.175/100</v>
      </c>
      <c r="N20" s="41">
        <f>IF(L20&lt;&gt;"",ROUND($J$31*L20/100,0),"")</f>
        <v>1</v>
      </c>
      <c r="O20" s="40">
        <f t="shared" si="12"/>
        <v>3</v>
      </c>
      <c r="P20" s="46"/>
      <c r="Q20" s="45"/>
      <c r="R20" s="20">
        <f>ROUND($J$31*L20/100,2)</f>
        <v>0.77</v>
      </c>
    </row>
    <row r="21" spans="1:20" ht="20.100000000000001" customHeight="1">
      <c r="A21" s="50" t="s">
        <v>55</v>
      </c>
      <c r="B21" s="64" t="s">
        <v>2</v>
      </c>
      <c r="C21" s="64" t="s">
        <v>70</v>
      </c>
      <c r="D21" s="51">
        <v>0.36</v>
      </c>
      <c r="E21" s="1"/>
      <c r="F21" s="12">
        <f t="shared" si="9"/>
        <v>0.36</v>
      </c>
      <c r="G21" s="22"/>
      <c r="H21" s="40">
        <v>36</v>
      </c>
      <c r="I21" s="41">
        <f t="shared" si="10"/>
        <v>7.2000000000000028</v>
      </c>
      <c r="J21" s="41" t="str">
        <f t="shared" si="11"/>
        <v/>
      </c>
      <c r="K21" s="3" t="str">
        <f>IF(I21&lt;&gt;"",FIXED(I21,0)&amp;"/"&amp;FIXED($I$30,0),"")</f>
        <v>7/457</v>
      </c>
      <c r="L21" s="4">
        <f>IF(I21&lt;&gt;"",ROUND(I21/$I$30*100,3),"")</f>
        <v>1.5740000000000001</v>
      </c>
      <c r="M21" s="3" t="str">
        <f>IF(L21&lt;&gt;"",FIXED($J$31,0)&amp;"*"&amp;FIXED(L21,3)&amp;"/100","")</f>
        <v>442*1.574/100</v>
      </c>
      <c r="N21" s="41">
        <f>IF(L21&lt;&gt;"",ROUND($J$31*L21/100,0),"")</f>
        <v>7</v>
      </c>
      <c r="O21" s="40">
        <f t="shared" ref="O21:O22" si="13">SUM(H21)-SUM(N21)</f>
        <v>29</v>
      </c>
      <c r="P21" s="46"/>
      <c r="Q21" s="45"/>
      <c r="R21" s="20">
        <f>ROUND($J$31*L21/100,2)</f>
        <v>6.96</v>
      </c>
    </row>
    <row r="22" spans="1:20" ht="20.100000000000001" customHeight="1">
      <c r="A22" s="50" t="s">
        <v>56</v>
      </c>
      <c r="B22" s="64" t="s">
        <v>2</v>
      </c>
      <c r="C22" s="64" t="s">
        <v>73</v>
      </c>
      <c r="D22" s="51">
        <v>0.34</v>
      </c>
      <c r="E22" s="1"/>
      <c r="F22" s="12">
        <f t="shared" si="9"/>
        <v>0.34</v>
      </c>
      <c r="G22" s="22"/>
      <c r="H22" s="40">
        <v>38</v>
      </c>
      <c r="I22" s="41">
        <f t="shared" si="10"/>
        <v>10.799999999999997</v>
      </c>
      <c r="J22" s="41" t="str">
        <f t="shared" si="11"/>
        <v/>
      </c>
      <c r="K22" s="3" t="str">
        <f>IF(I22&lt;&gt;"",FIXED(I22,0)&amp;"/"&amp;FIXED($I$30,0),"")</f>
        <v>11/457</v>
      </c>
      <c r="L22" s="4">
        <f>IF(I22&lt;&gt;"",ROUND(I22/$I$30*100,3),"")</f>
        <v>2.3610000000000002</v>
      </c>
      <c r="M22" s="3" t="str">
        <f>IF(L22&lt;&gt;"",FIXED($J$31,0)&amp;"*"&amp;FIXED(L22,3)&amp;"/100","")</f>
        <v>442*2.361/100</v>
      </c>
      <c r="N22" s="41">
        <f>IF(L22&lt;&gt;"",ROUND($J$31*L22/100,0),"")</f>
        <v>10</v>
      </c>
      <c r="O22" s="40">
        <f t="shared" si="13"/>
        <v>28</v>
      </c>
      <c r="P22" s="46"/>
      <c r="Q22" s="45"/>
      <c r="R22" s="20">
        <f>ROUND($J$31*L22/100,2)</f>
        <v>10.45</v>
      </c>
    </row>
    <row r="23" spans="1:20" ht="20.100000000000001" customHeight="1">
      <c r="A23" s="50" t="s">
        <v>57</v>
      </c>
      <c r="B23" s="64" t="s">
        <v>2</v>
      </c>
      <c r="C23" s="64" t="s">
        <v>70</v>
      </c>
      <c r="D23" s="51">
        <v>0.34</v>
      </c>
      <c r="E23" s="1"/>
      <c r="F23" s="12">
        <f t="shared" si="9"/>
        <v>0.34</v>
      </c>
      <c r="G23" s="22"/>
      <c r="H23" s="40">
        <v>57</v>
      </c>
      <c r="I23" s="41">
        <f t="shared" si="10"/>
        <v>29.799999999999997</v>
      </c>
      <c r="J23" s="41" t="str">
        <f t="shared" si="11"/>
        <v/>
      </c>
      <c r="K23" s="3" t="str">
        <f>IF(I23&lt;&gt;"",FIXED(I23,0)&amp;"/"&amp;FIXED($I$30,0),"")</f>
        <v>30/457</v>
      </c>
      <c r="L23" s="4">
        <f>IF(I23&lt;&gt;"",ROUND(I23/$I$30*100,3),"")</f>
        <v>6.5149999999999997</v>
      </c>
      <c r="M23" s="3" t="str">
        <f>IF(L23&lt;&gt;"",FIXED($J$31,0)&amp;"*"&amp;FIXED(L23,3)&amp;"/100","")</f>
        <v>442*6.515/100</v>
      </c>
      <c r="N23" s="41">
        <f>IF(L23&lt;&gt;"",ROUND($J$31*L23/100,0),"")</f>
        <v>29</v>
      </c>
      <c r="O23" s="40">
        <f t="shared" ref="O23" si="14">SUM(H23)-SUM(N23)</f>
        <v>28</v>
      </c>
      <c r="P23" s="46"/>
      <c r="Q23" s="45"/>
      <c r="R23" s="20">
        <f>ROUND($J$31*L23/100,2)</f>
        <v>28.82</v>
      </c>
    </row>
    <row r="24" spans="1:20" ht="20.100000000000001" customHeight="1">
      <c r="A24" s="50" t="s">
        <v>58</v>
      </c>
      <c r="B24" s="64" t="s">
        <v>2</v>
      </c>
      <c r="C24" s="64" t="s">
        <v>70</v>
      </c>
      <c r="D24" s="51">
        <v>0.09</v>
      </c>
      <c r="E24" s="1"/>
      <c r="F24" s="12">
        <f t="shared" si="9"/>
        <v>0.09</v>
      </c>
      <c r="G24" s="23"/>
      <c r="H24" s="40">
        <v>12</v>
      </c>
      <c r="I24" s="41">
        <f t="shared" si="10"/>
        <v>4.8000000000000007</v>
      </c>
      <c r="J24" s="41" t="str">
        <f t="shared" si="11"/>
        <v/>
      </c>
      <c r="K24" s="3" t="str">
        <f>IF(I24&lt;&gt;"",FIXED(I24,0)&amp;"/"&amp;FIXED($I$30,0),"")</f>
        <v>5/457</v>
      </c>
      <c r="L24" s="4">
        <f>IF(I24&lt;&gt;"",ROUND(I24/$I$30*100,3),"")</f>
        <v>1.0489999999999999</v>
      </c>
      <c r="M24" s="3" t="str">
        <f>IF(L24&lt;&gt;"",FIXED($J$31,0)&amp;"*"&amp;FIXED(L24,3)&amp;"/100","")</f>
        <v>442*1.049/100</v>
      </c>
      <c r="N24" s="41">
        <f>IF(L24&lt;&gt;"",ROUND($J$31*L24/100,0),"")</f>
        <v>5</v>
      </c>
      <c r="O24" s="40">
        <f t="shared" ref="O24:O25" si="15">SUM(H24)-SUM(N24)</f>
        <v>7</v>
      </c>
      <c r="P24" s="44"/>
      <c r="Q24" s="45"/>
      <c r="R24" s="20">
        <f>ROUND($J$31*L24/100,2)</f>
        <v>4.6399999999999997</v>
      </c>
      <c r="S24" s="48"/>
    </row>
    <row r="25" spans="1:20" ht="20.100000000000001" customHeight="1">
      <c r="A25" s="50" t="s">
        <v>59</v>
      </c>
      <c r="B25" s="64" t="s">
        <v>2</v>
      </c>
      <c r="C25" s="64" t="s">
        <v>70</v>
      </c>
      <c r="D25" s="51">
        <v>0.27</v>
      </c>
      <c r="E25" s="1"/>
      <c r="F25" s="12">
        <f t="shared" si="9"/>
        <v>0.27</v>
      </c>
      <c r="G25" s="22"/>
      <c r="H25" s="40">
        <v>47</v>
      </c>
      <c r="I25" s="41">
        <f t="shared" si="10"/>
        <v>25.4</v>
      </c>
      <c r="J25" s="41" t="str">
        <f t="shared" si="11"/>
        <v/>
      </c>
      <c r="K25" s="3" t="str">
        <f>IF(I25&lt;&gt;"",FIXED(I25,0)&amp;"/"&amp;FIXED($I$30,0),"")</f>
        <v>25/457</v>
      </c>
      <c r="L25" s="4">
        <f>IF(I25&lt;&gt;"",ROUND(I25/$I$30*100,3),"")</f>
        <v>5.5529999999999999</v>
      </c>
      <c r="M25" s="3" t="str">
        <f>IF(L25&lt;&gt;"",FIXED($J$31,0)&amp;"*"&amp;FIXED(L25,3)&amp;"/100","")</f>
        <v>442*5.553/100</v>
      </c>
      <c r="N25" s="41">
        <f>IF(L25&lt;&gt;"",ROUND($J$31*L25/100,0),"")</f>
        <v>25</v>
      </c>
      <c r="O25" s="40">
        <f t="shared" si="15"/>
        <v>22</v>
      </c>
      <c r="P25" s="44"/>
      <c r="Q25" s="45"/>
      <c r="R25" s="20">
        <f>ROUND($J$31*L25/100,2)</f>
        <v>24.57</v>
      </c>
      <c r="S25" s="49"/>
    </row>
    <row r="26" spans="1:20" ht="20.100000000000001" customHeight="1">
      <c r="A26" s="50" t="s">
        <v>62</v>
      </c>
      <c r="B26" s="64" t="s">
        <v>2</v>
      </c>
      <c r="C26" s="64" t="s">
        <v>70</v>
      </c>
      <c r="D26" s="51">
        <v>0.22</v>
      </c>
      <c r="E26" s="1"/>
      <c r="F26" s="12">
        <f t="shared" si="9"/>
        <v>0.22</v>
      </c>
      <c r="G26" s="22"/>
      <c r="H26" s="40">
        <v>23</v>
      </c>
      <c r="I26" s="41">
        <f t="shared" si="10"/>
        <v>5.3999999999999986</v>
      </c>
      <c r="J26" s="41" t="str">
        <f t="shared" si="11"/>
        <v/>
      </c>
      <c r="K26" s="3" t="str">
        <f>IF(I26&lt;&gt;"",FIXED(I26,0)&amp;"/"&amp;FIXED($I$30,0),"")</f>
        <v>5/457</v>
      </c>
      <c r="L26" s="4">
        <f>IF(I26&lt;&gt;"",ROUND(I26/$I$30*100,3),"")</f>
        <v>1.181</v>
      </c>
      <c r="M26" s="3" t="str">
        <f>IF(L26&lt;&gt;"",FIXED($J$31,0)&amp;"*"&amp;FIXED(L26,3)&amp;"/100","")</f>
        <v>442*1.181/100</v>
      </c>
      <c r="N26" s="41">
        <f>IF(L26&lt;&gt;"",ROUND($J$31*L26/100,0),"")</f>
        <v>5</v>
      </c>
      <c r="O26" s="40">
        <f t="shared" ref="O26:O27" si="16">SUM(H26)-SUM(N26)</f>
        <v>18</v>
      </c>
      <c r="P26" s="46"/>
      <c r="Q26" s="45"/>
      <c r="R26" s="20">
        <f>ROUND($J$31*L26/100,2)</f>
        <v>5.22</v>
      </c>
    </row>
    <row r="27" spans="1:20" ht="20.100000000000001" customHeight="1">
      <c r="A27" s="50" t="s">
        <v>64</v>
      </c>
      <c r="B27" s="64" t="s">
        <v>2</v>
      </c>
      <c r="C27" s="64" t="s">
        <v>70</v>
      </c>
      <c r="D27" s="51">
        <v>0.06</v>
      </c>
      <c r="E27" s="1"/>
      <c r="F27" s="12">
        <f t="shared" si="9"/>
        <v>0.06</v>
      </c>
      <c r="G27" s="23"/>
      <c r="H27" s="40">
        <v>10</v>
      </c>
      <c r="I27" s="41">
        <f t="shared" si="10"/>
        <v>5.2</v>
      </c>
      <c r="J27" s="41" t="str">
        <f t="shared" si="11"/>
        <v/>
      </c>
      <c r="K27" s="3" t="str">
        <f>IF(I27&lt;&gt;"",FIXED(I27,0)&amp;"/"&amp;FIXED($I$30,0),"")</f>
        <v>5/457</v>
      </c>
      <c r="L27" s="4">
        <f>IF(I27&lt;&gt;"",ROUND(I27/$I$30*100,3),"")</f>
        <v>1.137</v>
      </c>
      <c r="M27" s="3" t="str">
        <f>IF(L27&lt;&gt;"",FIXED($J$31,0)&amp;"*"&amp;FIXED(L27,3)&amp;"/100","")</f>
        <v>442*1.137/100</v>
      </c>
      <c r="N27" s="41">
        <f>IF(L27&lt;&gt;"",ROUND($J$31*L27/100,0),"")</f>
        <v>5</v>
      </c>
      <c r="O27" s="40">
        <f t="shared" si="16"/>
        <v>5</v>
      </c>
      <c r="P27" s="44"/>
      <c r="Q27" s="45"/>
      <c r="R27" s="20">
        <f>ROUND($J$31*L27/100,2)</f>
        <v>5.03</v>
      </c>
    </row>
    <row r="28" spans="1:20" ht="20.100000000000001" customHeight="1">
      <c r="A28" s="50" t="s">
        <v>65</v>
      </c>
      <c r="B28" s="64" t="s">
        <v>2</v>
      </c>
      <c r="C28" s="64" t="s">
        <v>70</v>
      </c>
      <c r="D28" s="51">
        <v>0.05</v>
      </c>
      <c r="E28" s="1"/>
      <c r="F28" s="12">
        <f t="shared" ref="F28:F29" si="17">D28-E28</f>
        <v>0.05</v>
      </c>
      <c r="G28" s="23"/>
      <c r="H28" s="40">
        <v>8</v>
      </c>
      <c r="I28" s="41">
        <f t="shared" ref="I28:I29" si="18">IF(H28&gt;F28*80,H28-F28*80,"")</f>
        <v>4</v>
      </c>
      <c r="J28" s="41" t="str">
        <f t="shared" ref="J28:J29" si="19">IF(H28&lt;=F28*80,F28*80-H28,"")</f>
        <v/>
      </c>
      <c r="K28" s="3" t="str">
        <f>IF(I28&lt;&gt;"",FIXED(I28,0)&amp;"/"&amp;FIXED($I$30,0),"")</f>
        <v>4/457</v>
      </c>
      <c r="L28" s="4">
        <f>IF(I28&lt;&gt;"",ROUND(I28/$I$30*100,3),"")</f>
        <v>0.875</v>
      </c>
      <c r="M28" s="3" t="str">
        <f>IF(L28&lt;&gt;"",FIXED($J$31,0)&amp;"*"&amp;FIXED(L28,3)&amp;"/100","")</f>
        <v>442*0.875/100</v>
      </c>
      <c r="N28" s="41">
        <f>IF(L28&lt;&gt;"",ROUND($J$31*L28/100,0),"")</f>
        <v>4</v>
      </c>
      <c r="O28" s="40">
        <f t="shared" ref="O28:O29" si="20">SUM(H28)-SUM(N28)</f>
        <v>4</v>
      </c>
      <c r="P28" s="44"/>
      <c r="Q28" s="45"/>
      <c r="R28" s="20">
        <f>ROUND($J$31*L28/100,2)</f>
        <v>3.87</v>
      </c>
      <c r="S28" s="49"/>
    </row>
    <row r="29" spans="1:20" ht="20.100000000000001" customHeight="1">
      <c r="A29" s="50" t="s">
        <v>66</v>
      </c>
      <c r="B29" s="64" t="s">
        <v>2</v>
      </c>
      <c r="C29" s="64" t="s">
        <v>70</v>
      </c>
      <c r="D29" s="51">
        <v>0.16</v>
      </c>
      <c r="E29" s="1"/>
      <c r="F29" s="12">
        <f t="shared" si="17"/>
        <v>0.16</v>
      </c>
      <c r="G29" s="22"/>
      <c r="H29" s="40">
        <v>17</v>
      </c>
      <c r="I29" s="41">
        <f t="shared" si="18"/>
        <v>4.1999999999999993</v>
      </c>
      <c r="J29" s="41" t="str">
        <f t="shared" si="19"/>
        <v/>
      </c>
      <c r="K29" s="3" t="str">
        <f>IF(I29&lt;&gt;"",FIXED(I29,0)&amp;"/"&amp;FIXED($I$30,0),"")</f>
        <v>4/457</v>
      </c>
      <c r="L29" s="4">
        <f>IF(I29&lt;&gt;"",ROUND(I29/$I$30*100,3),"")</f>
        <v>0.91800000000000004</v>
      </c>
      <c r="M29" s="3" t="str">
        <f>IF(L29&lt;&gt;"",FIXED($J$31,0)&amp;"*"&amp;FIXED(L29,3)&amp;"/100","")</f>
        <v>442*0.918/100</v>
      </c>
      <c r="N29" s="41">
        <f>IF(L29&lt;&gt;"",ROUND($J$31*L29/100,0),"")</f>
        <v>4</v>
      </c>
      <c r="O29" s="40">
        <f t="shared" si="20"/>
        <v>13</v>
      </c>
      <c r="P29" s="44"/>
      <c r="Q29" s="45"/>
      <c r="R29" s="20">
        <f>ROUND($J$31*L29/100,2)</f>
        <v>4.0599999999999996</v>
      </c>
      <c r="S29" s="49"/>
    </row>
    <row r="30" spans="1:20" ht="20.100000000000001" customHeight="1" thickBot="1">
      <c r="A30" s="8" t="s">
        <v>0</v>
      </c>
      <c r="B30" s="8"/>
      <c r="C30" s="8"/>
      <c r="D30" s="13">
        <f t="shared" ref="D30:J30" si="21">SUM(D5:D29)</f>
        <v>6.6699999999999973</v>
      </c>
      <c r="E30" s="13">
        <f t="shared" si="21"/>
        <v>0</v>
      </c>
      <c r="F30" s="13">
        <f t="shared" si="21"/>
        <v>6.6699999999999973</v>
      </c>
      <c r="G30" s="13">
        <f t="shared" si="21"/>
        <v>0</v>
      </c>
      <c r="H30" s="42">
        <f t="shared" si="21"/>
        <v>976</v>
      </c>
      <c r="I30" s="43">
        <f t="shared" si="21"/>
        <v>457.39999999999992</v>
      </c>
      <c r="J30" s="43">
        <f t="shared" si="21"/>
        <v>14.999999999999995</v>
      </c>
      <c r="K30" s="9"/>
      <c r="L30" s="10"/>
      <c r="M30" s="9"/>
      <c r="N30" s="42">
        <f>SUM(N5:N29)</f>
        <v>442</v>
      </c>
      <c r="O30" s="42">
        <f>SUM(O5:O29)</f>
        <v>534</v>
      </c>
      <c r="P30" s="42">
        <f>SUM(P5:P29)</f>
        <v>0</v>
      </c>
      <c r="Q30" s="42">
        <f>SUM(Q5:Q29)</f>
        <v>0</v>
      </c>
      <c r="R30" s="32"/>
    </row>
    <row r="31" spans="1:20" ht="20.100000000000001" customHeight="1">
      <c r="A31" s="1"/>
      <c r="B31" s="1"/>
      <c r="C31" s="1"/>
      <c r="D31" s="53"/>
      <c r="E31" s="1"/>
      <c r="F31" s="5"/>
      <c r="G31" s="5"/>
      <c r="H31" s="35"/>
      <c r="I31" s="38" t="s">
        <v>1</v>
      </c>
      <c r="J31" s="60">
        <f>I30-J30</f>
        <v>442.39999999999992</v>
      </c>
      <c r="K31" s="36"/>
      <c r="L31" s="2"/>
      <c r="M31" s="6"/>
      <c r="N31" s="7"/>
      <c r="O31" s="7"/>
      <c r="P31" s="31"/>
      <c r="Q31" s="30"/>
      <c r="T31">
        <f>SUM(T6:T30)</f>
        <v>0</v>
      </c>
    </row>
    <row r="32" spans="1:20" ht="19.5" customHeight="1" thickBot="1">
      <c r="A32" s="1"/>
      <c r="B32" s="1"/>
      <c r="C32" s="1"/>
      <c r="D32" s="1"/>
      <c r="E32" s="1"/>
      <c r="F32" s="5"/>
      <c r="G32" s="5"/>
      <c r="H32" s="35"/>
      <c r="I32" s="39" t="s">
        <v>7</v>
      </c>
      <c r="J32" s="61"/>
      <c r="K32" s="36"/>
      <c r="L32" s="2"/>
      <c r="M32" s="6"/>
      <c r="N32" s="7"/>
      <c r="O32" s="7"/>
      <c r="P32" s="29"/>
      <c r="Q32" s="31"/>
    </row>
    <row r="33" spans="1:16">
      <c r="A33" s="65" t="s">
        <v>74</v>
      </c>
      <c r="B33" s="15"/>
      <c r="C33" s="15"/>
      <c r="D33" s="15"/>
      <c r="E33" s="15"/>
      <c r="F33" s="16"/>
      <c r="G33" s="16"/>
      <c r="H33" s="17"/>
      <c r="I33" s="21"/>
      <c r="J33" s="37"/>
      <c r="K33" s="18"/>
      <c r="L33" s="19"/>
      <c r="M33" s="18"/>
      <c r="N33" s="17"/>
      <c r="O33" s="17"/>
      <c r="P33" s="17"/>
    </row>
    <row r="34" spans="1:16">
      <c r="A34" s="25" t="s">
        <v>11</v>
      </c>
    </row>
    <row r="35" spans="1:16">
      <c r="A35" s="25" t="s">
        <v>10</v>
      </c>
    </row>
  </sheetData>
  <mergeCells count="14">
    <mergeCell ref="G3:G4"/>
    <mergeCell ref="J31:J32"/>
    <mergeCell ref="A3:A4"/>
    <mergeCell ref="B3:B4"/>
    <mergeCell ref="F3:F4"/>
    <mergeCell ref="H3:H4"/>
    <mergeCell ref="D3:D4"/>
    <mergeCell ref="E3:E4"/>
    <mergeCell ref="C3:C4"/>
    <mergeCell ref="Q3:Q4"/>
    <mergeCell ref="P3:P4"/>
    <mergeCell ref="O3:O4"/>
    <mergeCell ref="K3:L3"/>
    <mergeCell ref="M3:N3"/>
  </mergeCells>
  <phoneticPr fontId="1"/>
  <pageMargins left="0.9055118110236221" right="0.35433070866141736" top="0.82677165354330717" bottom="0.55118110236220474" header="0.31496062992125984" footer="0.31496062992125984"/>
  <pageSetup paperSize="9" scale="75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24"/>
  <sheetViews>
    <sheetView workbookViewId="0">
      <pane ySplit="1" topLeftCell="A2" activePane="bottomLeft" state="frozen"/>
      <selection pane="bottomLeft" activeCell="S17" sqref="S17"/>
    </sheetView>
  </sheetViews>
  <sheetFormatPr defaultRowHeight="13.5"/>
  <cols>
    <col min="1" max="1" width="9.25" customWidth="1"/>
    <col min="2" max="2" width="7.5" bestFit="1" customWidth="1"/>
    <col min="3" max="3" width="8" customWidth="1"/>
    <col min="4" max="4" width="6.25" bestFit="1" customWidth="1"/>
    <col min="5" max="6" width="6.25" customWidth="1"/>
    <col min="7" max="7" width="6.25" hidden="1" customWidth="1"/>
    <col min="8" max="8" width="6.25" bestFit="1" customWidth="1"/>
    <col min="9" max="9" width="10.25" bestFit="1" customWidth="1"/>
    <col min="10" max="10" width="9.5" bestFit="1" customWidth="1"/>
    <col min="11" max="12" width="8.5" bestFit="1" customWidth="1"/>
    <col min="13" max="13" width="16.125" bestFit="1" customWidth="1"/>
    <col min="14" max="14" width="6.5" bestFit="1" customWidth="1"/>
    <col min="15" max="15" width="9.5" bestFit="1" customWidth="1"/>
    <col min="16" max="16" width="9.5" hidden="1" customWidth="1"/>
    <col min="17" max="17" width="7.5" hidden="1" customWidth="1"/>
  </cols>
  <sheetData>
    <row r="1" spans="1:19">
      <c r="A1" t="s">
        <v>28</v>
      </c>
      <c r="D1" s="52"/>
      <c r="P1" s="28"/>
    </row>
    <row r="2" spans="1:19" ht="31.5" customHeight="1">
      <c r="A2" t="s">
        <v>25</v>
      </c>
    </row>
    <row r="3" spans="1:19" ht="31.5" customHeight="1">
      <c r="A3" s="62" t="s">
        <v>3</v>
      </c>
      <c r="B3" s="62" t="s">
        <v>4</v>
      </c>
      <c r="C3" s="62" t="s">
        <v>69</v>
      </c>
      <c r="D3" s="55" t="s">
        <v>21</v>
      </c>
      <c r="E3" s="55" t="s">
        <v>22</v>
      </c>
      <c r="F3" s="55" t="s">
        <v>23</v>
      </c>
      <c r="G3" s="57" t="s">
        <v>8</v>
      </c>
      <c r="H3" s="55" t="s">
        <v>18</v>
      </c>
      <c r="I3" s="11" t="s">
        <v>26</v>
      </c>
      <c r="J3" s="11" t="s">
        <v>27</v>
      </c>
      <c r="K3" s="59" t="s">
        <v>13</v>
      </c>
      <c r="L3" s="59"/>
      <c r="M3" s="59" t="s">
        <v>1</v>
      </c>
      <c r="N3" s="59"/>
      <c r="O3" s="55" t="s">
        <v>19</v>
      </c>
      <c r="P3" s="57" t="s">
        <v>20</v>
      </c>
      <c r="Q3" s="55" t="s">
        <v>9</v>
      </c>
    </row>
    <row r="4" spans="1:19" ht="27" customHeight="1">
      <c r="A4" s="63"/>
      <c r="B4" s="63"/>
      <c r="C4" s="63"/>
      <c r="D4" s="56"/>
      <c r="E4" s="56"/>
      <c r="F4" s="56"/>
      <c r="G4" s="58"/>
      <c r="H4" s="63"/>
      <c r="I4" s="11" t="s">
        <v>5</v>
      </c>
      <c r="J4" s="11" t="s">
        <v>6</v>
      </c>
      <c r="K4" s="34" t="s">
        <v>14</v>
      </c>
      <c r="L4" s="34" t="s">
        <v>12</v>
      </c>
      <c r="M4" s="34" t="s">
        <v>14</v>
      </c>
      <c r="N4" s="34" t="s">
        <v>17</v>
      </c>
      <c r="O4" s="56"/>
      <c r="P4" s="58"/>
      <c r="Q4" s="56"/>
    </row>
    <row r="5" spans="1:19" ht="27">
      <c r="A5" s="50" t="s">
        <v>33</v>
      </c>
      <c r="B5" s="67" t="s">
        <v>75</v>
      </c>
      <c r="C5" s="66" t="s">
        <v>71</v>
      </c>
      <c r="D5" s="51">
        <v>0.81</v>
      </c>
      <c r="E5" s="33"/>
      <c r="F5" s="33">
        <f t="shared" ref="F5:F6" si="0">D5-E5</f>
        <v>0.81</v>
      </c>
      <c r="G5" s="26"/>
      <c r="H5" s="40">
        <v>63</v>
      </c>
      <c r="I5" s="41" t="str">
        <f t="shared" ref="I5:I6" si="1">IF(H5&gt;F5*80,H5-F5*80,"")</f>
        <v/>
      </c>
      <c r="J5" s="41">
        <f t="shared" ref="J5:J6" si="2">IF(H5&lt;=F5*80,F5*80-H5,"")</f>
        <v>1.8000000000000114</v>
      </c>
      <c r="K5" s="3" t="str">
        <f>IF(I5&lt;&gt;"",FIXED(I5,0)&amp;"/"&amp;FIXED($I$19,0),"")</f>
        <v/>
      </c>
      <c r="L5" s="4" t="str">
        <f>IF(I5&lt;&gt;"",ROUND(I5/$I$19*100,3),"")</f>
        <v/>
      </c>
      <c r="M5" s="3" t="str">
        <f>IF(L5&lt;&gt;"",FIXED($J$20,0)&amp;"*"&amp;FIXED(L5,3)&amp;"/100","")</f>
        <v/>
      </c>
      <c r="N5" s="41" t="str">
        <f>IF(L5&lt;&gt;"",ROUND($J$20*L5/100,0),"")</f>
        <v/>
      </c>
      <c r="O5" s="40">
        <f t="shared" ref="O5:O6" si="3">SUM(H5)-SUM(N5)</f>
        <v>63</v>
      </c>
      <c r="P5" s="45"/>
      <c r="Q5" s="45"/>
      <c r="R5" s="14" t="e">
        <f>ROUND($J$20*L5/100,2)</f>
        <v>#VALUE!</v>
      </c>
    </row>
    <row r="6" spans="1:19" ht="20.100000000000001" customHeight="1">
      <c r="A6" s="50" t="s">
        <v>35</v>
      </c>
      <c r="B6" s="66" t="s">
        <v>78</v>
      </c>
      <c r="C6" s="66" t="s">
        <v>72</v>
      </c>
      <c r="D6" s="51">
        <v>0.09</v>
      </c>
      <c r="E6" s="33"/>
      <c r="F6" s="33">
        <f t="shared" si="0"/>
        <v>0.09</v>
      </c>
      <c r="G6" s="26"/>
      <c r="H6" s="40">
        <v>31</v>
      </c>
      <c r="I6" s="41">
        <f t="shared" si="1"/>
        <v>23.8</v>
      </c>
      <c r="J6" s="41" t="str">
        <f t="shared" si="2"/>
        <v/>
      </c>
      <c r="K6" s="3" t="str">
        <f>IF(I6&lt;&gt;"",FIXED(I6,0)&amp;"/"&amp;FIXED($I$19,0),"")</f>
        <v>24/826</v>
      </c>
      <c r="L6" s="4">
        <f>IF(I6&lt;&gt;"",ROUND(I6/$I$19*100,3),"")</f>
        <v>2.8820000000000001</v>
      </c>
      <c r="M6" s="3" t="str">
        <f>IF(L6&lt;&gt;"",FIXED($J$20,0)&amp;"*"&amp;FIXED(L6,3)&amp;"/100","")</f>
        <v>824*2.882/100</v>
      </c>
      <c r="N6" s="41">
        <f>IF(L6&lt;&gt;"",ROUND($J$20*L6/100,0),"")</f>
        <v>24</v>
      </c>
      <c r="O6" s="40">
        <f t="shared" si="3"/>
        <v>7</v>
      </c>
      <c r="P6" s="45"/>
      <c r="Q6" s="45"/>
      <c r="R6" s="14">
        <f>ROUND($J$20*L6/100,2)</f>
        <v>23.75</v>
      </c>
    </row>
    <row r="7" spans="1:19" ht="20.100000000000001" customHeight="1">
      <c r="A7" s="50" t="s">
        <v>37</v>
      </c>
      <c r="B7" s="66" t="s">
        <v>78</v>
      </c>
      <c r="C7" s="66" t="s">
        <v>72</v>
      </c>
      <c r="D7" s="51">
        <v>2.37</v>
      </c>
      <c r="E7" s="33"/>
      <c r="F7" s="33">
        <f t="shared" ref="F7" si="4">D7-E7</f>
        <v>2.37</v>
      </c>
      <c r="G7" s="26"/>
      <c r="H7" s="40">
        <v>340</v>
      </c>
      <c r="I7" s="41">
        <f t="shared" ref="I7" si="5">IF(H7&gt;F7*80,H7-F7*80,"")</f>
        <v>150.39999999999998</v>
      </c>
      <c r="J7" s="41" t="str">
        <f t="shared" ref="J7" si="6">IF(H7&lt;=F7*80,F7*80-H7,"")</f>
        <v/>
      </c>
      <c r="K7" s="3" t="str">
        <f>IF(I7&lt;&gt;"",FIXED(I7,0)&amp;"/"&amp;FIXED($I$19,0),"")</f>
        <v>150/826</v>
      </c>
      <c r="L7" s="4">
        <f>IF(I7&lt;&gt;"",ROUND(I7/$I$19*100,3),"")</f>
        <v>18.213000000000001</v>
      </c>
      <c r="M7" s="3" t="str">
        <f>IF(L7&lt;&gt;"",FIXED($J$20,0)&amp;"*"&amp;FIXED(L7,3)&amp;"/100","")</f>
        <v>824*18.213/100</v>
      </c>
      <c r="N7" s="41">
        <f>IF(L7&lt;&gt;"",ROUND($J$20*L7/100,0),"")</f>
        <v>150</v>
      </c>
      <c r="O7" s="40">
        <f t="shared" ref="O7" si="7">SUM(H7)-SUM(N7)</f>
        <v>190</v>
      </c>
      <c r="P7" s="45"/>
      <c r="Q7" s="45"/>
      <c r="R7" s="14">
        <f>ROUND($J$20*L7/100,2)</f>
        <v>150.08000000000001</v>
      </c>
    </row>
    <row r="8" spans="1:19" ht="20.100000000000001" customHeight="1">
      <c r="A8" s="50" t="s">
        <v>46</v>
      </c>
      <c r="B8" s="66" t="s">
        <v>78</v>
      </c>
      <c r="C8" s="66" t="s">
        <v>72</v>
      </c>
      <c r="D8" s="51">
        <v>0.17</v>
      </c>
      <c r="E8" s="33"/>
      <c r="F8" s="33">
        <f t="shared" ref="F8:F9" si="8">D8-E8</f>
        <v>0.17</v>
      </c>
      <c r="G8" s="26"/>
      <c r="H8" s="40">
        <v>17</v>
      </c>
      <c r="I8" s="41">
        <f t="shared" ref="I8:I9" si="9">IF(H8&gt;F8*80,H8-F8*80,"")</f>
        <v>3.3999999999999986</v>
      </c>
      <c r="J8" s="41" t="str">
        <f t="shared" ref="J8:J9" si="10">IF(H8&lt;=F8*80,F8*80-H8,"")</f>
        <v/>
      </c>
      <c r="K8" s="3" t="str">
        <f>IF(I8&lt;&gt;"",FIXED(I8,0)&amp;"/"&amp;FIXED($I$19,0),"")</f>
        <v>3/826</v>
      </c>
      <c r="L8" s="4">
        <f>IF(I8&lt;&gt;"",ROUND(I8/$I$19*100,3),"")</f>
        <v>0.41199999999999998</v>
      </c>
      <c r="M8" s="3" t="str">
        <f>IF(L8&lt;&gt;"",FIXED($J$20,0)&amp;"*"&amp;FIXED(L8,3)&amp;"/100","")</f>
        <v>824*0.412/100</v>
      </c>
      <c r="N8" s="41">
        <f>IF(L8&lt;&gt;"",ROUND($J$20*L8/100,0),"")</f>
        <v>3</v>
      </c>
      <c r="O8" s="40">
        <f t="shared" ref="O8:O9" si="11">SUM(H8)-SUM(N8)</f>
        <v>14</v>
      </c>
      <c r="P8" s="45"/>
      <c r="Q8" s="45"/>
      <c r="R8" s="14">
        <f>ROUND($J$20*L8/100,2)</f>
        <v>3.39</v>
      </c>
    </row>
    <row r="9" spans="1:19" ht="20.100000000000001" customHeight="1">
      <c r="A9" s="50" t="s">
        <v>47</v>
      </c>
      <c r="B9" s="66" t="s">
        <v>78</v>
      </c>
      <c r="C9" s="66" t="s">
        <v>72</v>
      </c>
      <c r="D9" s="51">
        <v>0.47</v>
      </c>
      <c r="E9" s="33"/>
      <c r="F9" s="33">
        <f t="shared" si="8"/>
        <v>0.47</v>
      </c>
      <c r="G9" s="26"/>
      <c r="H9" s="40">
        <v>41</v>
      </c>
      <c r="I9" s="41">
        <f t="shared" si="9"/>
        <v>3.4000000000000057</v>
      </c>
      <c r="J9" s="41" t="str">
        <f t="shared" si="10"/>
        <v/>
      </c>
      <c r="K9" s="3" t="str">
        <f>IF(I9&lt;&gt;"",FIXED(I9,0)&amp;"/"&amp;FIXED($I$19,0),"")</f>
        <v>3/826</v>
      </c>
      <c r="L9" s="4">
        <f>IF(I9&lt;&gt;"",ROUND(I9/$I$19*100,3),"")</f>
        <v>0.41199999999999998</v>
      </c>
      <c r="M9" s="3" t="str">
        <f>IF(L9&lt;&gt;"",FIXED($J$20,0)&amp;"*"&amp;FIXED(L9,3)&amp;"/100","")</f>
        <v>824*0.412/100</v>
      </c>
      <c r="N9" s="41">
        <f>IF(L9&lt;&gt;"",ROUND($J$20*L9/100,0),"")</f>
        <v>3</v>
      </c>
      <c r="O9" s="40">
        <f t="shared" si="11"/>
        <v>38</v>
      </c>
      <c r="P9" s="45"/>
      <c r="Q9" s="45"/>
      <c r="R9" s="14">
        <f>ROUND($J$20*L9/100,2)</f>
        <v>3.39</v>
      </c>
    </row>
    <row r="10" spans="1:19" ht="20.100000000000001" customHeight="1">
      <c r="A10" s="50" t="s">
        <v>48</v>
      </c>
      <c r="B10" s="66" t="s">
        <v>78</v>
      </c>
      <c r="C10" s="66" t="s">
        <v>72</v>
      </c>
      <c r="D10" s="51">
        <v>2.97</v>
      </c>
      <c r="E10" s="33"/>
      <c r="F10" s="33">
        <f>D10-E10</f>
        <v>2.97</v>
      </c>
      <c r="G10" s="26"/>
      <c r="H10" s="40">
        <v>369</v>
      </c>
      <c r="I10" s="41">
        <f>IF(H10&gt;F10*80,H10-F10*80,"")</f>
        <v>131.39999999999998</v>
      </c>
      <c r="J10" s="41" t="str">
        <f>IF(H10&lt;=F10*80,F10*80-H10,"")</f>
        <v/>
      </c>
      <c r="K10" s="3" t="str">
        <f>IF(I10&lt;&gt;"",FIXED(I10,0)&amp;"/"&amp;FIXED($I$19,0),"")</f>
        <v>131/826</v>
      </c>
      <c r="L10" s="4">
        <f>IF(I10&lt;&gt;"",ROUND(I10/$I$19*100,3),"")</f>
        <v>15.912000000000001</v>
      </c>
      <c r="M10" s="3" t="str">
        <f>IF(L10&lt;&gt;"",FIXED($J$20,0)&amp;"*"&amp;FIXED(L10,3)&amp;"/100","")</f>
        <v>824*15.912/100</v>
      </c>
      <c r="N10" s="41">
        <f>IF(L10&lt;&gt;"",ROUND($J$20*L10/100,0),"")</f>
        <v>131</v>
      </c>
      <c r="O10" s="40">
        <f t="shared" ref="O10:O14" si="12">SUM(H10)-SUM(N10)</f>
        <v>238</v>
      </c>
      <c r="P10" s="45"/>
      <c r="Q10" s="45"/>
      <c r="R10" s="14">
        <f>ROUND($J$20*L10/100,2)</f>
        <v>131.11000000000001</v>
      </c>
      <c r="S10" s="48"/>
    </row>
    <row r="11" spans="1:19" ht="20.100000000000001" customHeight="1">
      <c r="A11" s="50" t="s">
        <v>50</v>
      </c>
      <c r="B11" s="66" t="s">
        <v>78</v>
      </c>
      <c r="C11" s="66" t="s">
        <v>72</v>
      </c>
      <c r="D11" s="51">
        <v>0.27</v>
      </c>
      <c r="E11" s="33"/>
      <c r="F11" s="33">
        <f t="shared" ref="F11:F14" si="13">D11-E11</f>
        <v>0.27</v>
      </c>
      <c r="G11" s="26"/>
      <c r="H11" s="40">
        <v>95</v>
      </c>
      <c r="I11" s="41">
        <f t="shared" ref="I11:I14" si="14">IF(H11&gt;F11*80,H11-F11*80,"")</f>
        <v>73.400000000000006</v>
      </c>
      <c r="J11" s="41" t="str">
        <f t="shared" ref="J11:J14" si="15">IF(H11&lt;=F11*80,F11*80-H11,"")</f>
        <v/>
      </c>
      <c r="K11" s="3" t="str">
        <f>IF(I11&lt;&gt;"",FIXED(I11,0)&amp;"/"&amp;FIXED($I$19,0),"")</f>
        <v>73/826</v>
      </c>
      <c r="L11" s="4">
        <f>IF(I11&lt;&gt;"",ROUND(I11/$I$19*100,3),"")</f>
        <v>8.8879999999999999</v>
      </c>
      <c r="M11" s="3" t="str">
        <f>IF(L11&lt;&gt;"",FIXED($J$20,0)&amp;"*"&amp;FIXED(L11,3)&amp;"/100","")</f>
        <v>824*8.888/100</v>
      </c>
      <c r="N11" s="41">
        <f>IF(L11&lt;&gt;"",ROUND($J$20*L11/100,0),"")</f>
        <v>73</v>
      </c>
      <c r="O11" s="40">
        <f t="shared" si="12"/>
        <v>22</v>
      </c>
      <c r="P11" s="45"/>
      <c r="Q11" s="45"/>
      <c r="R11" s="14">
        <f>ROUND($J$20*L11/100,2)</f>
        <v>73.239999999999995</v>
      </c>
    </row>
    <row r="12" spans="1:19" ht="20.100000000000001" customHeight="1">
      <c r="A12" s="50" t="s">
        <v>51</v>
      </c>
      <c r="B12" s="66" t="s">
        <v>78</v>
      </c>
      <c r="C12" s="66" t="s">
        <v>72</v>
      </c>
      <c r="D12" s="51">
        <v>0.26</v>
      </c>
      <c r="E12" s="33"/>
      <c r="F12" s="33">
        <f t="shared" si="13"/>
        <v>0.26</v>
      </c>
      <c r="G12" s="26"/>
      <c r="H12" s="40">
        <v>24</v>
      </c>
      <c r="I12" s="41">
        <f t="shared" si="14"/>
        <v>3.1999999999999993</v>
      </c>
      <c r="J12" s="41" t="str">
        <f t="shared" si="15"/>
        <v/>
      </c>
      <c r="K12" s="3" t="str">
        <f>IF(I12&lt;&gt;"",FIXED(I12,0)&amp;"/"&amp;FIXED($I$19,0),"")</f>
        <v>3/826</v>
      </c>
      <c r="L12" s="4">
        <f>IF(I12&lt;&gt;"",ROUND(I12/$I$19*100,3),"")</f>
        <v>0.38800000000000001</v>
      </c>
      <c r="M12" s="3" t="str">
        <f>IF(L12&lt;&gt;"",FIXED($J$20,0)&amp;"*"&amp;FIXED(L12,3)&amp;"/100","")</f>
        <v>824*0.388/100</v>
      </c>
      <c r="N12" s="41">
        <f>IF(L12&lt;&gt;"",ROUND($J$20*L12/100,0),"")</f>
        <v>3</v>
      </c>
      <c r="O12" s="40">
        <f t="shared" si="12"/>
        <v>21</v>
      </c>
      <c r="P12" s="45"/>
      <c r="Q12" s="45"/>
      <c r="R12" s="14">
        <f>ROUND($J$20*L12/100,2)</f>
        <v>3.2</v>
      </c>
    </row>
    <row r="13" spans="1:19" ht="20.100000000000001" customHeight="1">
      <c r="A13" s="50" t="s">
        <v>52</v>
      </c>
      <c r="B13" s="66" t="s">
        <v>78</v>
      </c>
      <c r="C13" s="66" t="s">
        <v>72</v>
      </c>
      <c r="D13" s="51">
        <v>0.31</v>
      </c>
      <c r="E13" s="33"/>
      <c r="F13" s="33">
        <f t="shared" si="13"/>
        <v>0.31</v>
      </c>
      <c r="G13" s="26"/>
      <c r="H13" s="40">
        <v>25</v>
      </c>
      <c r="I13" s="41">
        <f t="shared" si="14"/>
        <v>0.19999999999999929</v>
      </c>
      <c r="J13" s="41" t="str">
        <f t="shared" si="15"/>
        <v/>
      </c>
      <c r="K13" s="3" t="str">
        <f>IF(I13&lt;&gt;"",FIXED(I13,0)&amp;"/"&amp;FIXED($I$19,0),"")</f>
        <v>0/826</v>
      </c>
      <c r="L13" s="4">
        <f>IF(I13&lt;&gt;"",ROUND(I13/$I$19*100,3),"")</f>
        <v>2.4E-2</v>
      </c>
      <c r="M13" s="3" t="str">
        <f>IF(L13&lt;&gt;"",FIXED($J$20,0)&amp;"*"&amp;FIXED(L13,3)&amp;"/100","")</f>
        <v>824*0.024/100</v>
      </c>
      <c r="N13" s="41">
        <f>IF(L13&lt;&gt;"",ROUND($J$20*L13/100,0),"")</f>
        <v>0</v>
      </c>
      <c r="O13" s="40">
        <f t="shared" si="12"/>
        <v>25</v>
      </c>
      <c r="P13" s="45"/>
      <c r="Q13" s="45"/>
      <c r="R13" s="14">
        <f>ROUND($J$20*L13/100,2)</f>
        <v>0.2</v>
      </c>
    </row>
    <row r="14" spans="1:19" ht="20.100000000000001" customHeight="1">
      <c r="A14" s="50" t="s">
        <v>54</v>
      </c>
      <c r="B14" s="66" t="s">
        <v>78</v>
      </c>
      <c r="C14" s="66" t="s">
        <v>72</v>
      </c>
      <c r="D14" s="51">
        <v>0.38</v>
      </c>
      <c r="E14" s="33"/>
      <c r="F14" s="33">
        <f t="shared" si="13"/>
        <v>0.38</v>
      </c>
      <c r="G14" s="26"/>
      <c r="H14" s="40">
        <v>95</v>
      </c>
      <c r="I14" s="41">
        <f t="shared" si="14"/>
        <v>64.599999999999994</v>
      </c>
      <c r="J14" s="41" t="str">
        <f t="shared" si="15"/>
        <v/>
      </c>
      <c r="K14" s="3" t="str">
        <f>IF(I14&lt;&gt;"",FIXED(I14,0)&amp;"/"&amp;FIXED($I$19,0),"")</f>
        <v>65/826</v>
      </c>
      <c r="L14" s="4">
        <f>IF(I14&lt;&gt;"",ROUND(I14/$I$19*100,3),"")</f>
        <v>7.8230000000000004</v>
      </c>
      <c r="M14" s="3" t="str">
        <f>IF(L14&lt;&gt;"",FIXED($J$20,0)&amp;"*"&amp;FIXED(L14,3)&amp;"/100","")</f>
        <v>824*7.823/100</v>
      </c>
      <c r="N14" s="41">
        <f>IF(L14&lt;&gt;"",ROUND($J$20*L14/100,0),"")+1</f>
        <v>65</v>
      </c>
      <c r="O14" s="40">
        <f t="shared" si="12"/>
        <v>30</v>
      </c>
      <c r="P14" s="45"/>
      <c r="Q14" s="45"/>
      <c r="R14" s="14">
        <f>ROUND($J$20*L14/100,2)</f>
        <v>64.459999999999994</v>
      </c>
    </row>
    <row r="15" spans="1:19" ht="20.100000000000001" customHeight="1">
      <c r="A15" s="50" t="s">
        <v>60</v>
      </c>
      <c r="B15" s="66" t="s">
        <v>78</v>
      </c>
      <c r="C15" s="66" t="s">
        <v>72</v>
      </c>
      <c r="D15" s="51">
        <v>0.75</v>
      </c>
      <c r="E15" s="33"/>
      <c r="F15" s="33">
        <f t="shared" ref="F15:F17" si="16">D15-E15</f>
        <v>0.75</v>
      </c>
      <c r="G15" s="26"/>
      <c r="H15" s="40">
        <v>63</v>
      </c>
      <c r="I15" s="41">
        <f t="shared" ref="I15:I17" si="17">IF(H15&gt;F15*80,H15-F15*80,"")</f>
        <v>3</v>
      </c>
      <c r="J15" s="41" t="str">
        <f t="shared" ref="J15:J17" si="18">IF(H15&lt;=F15*80,F15*80-H15,"")</f>
        <v/>
      </c>
      <c r="K15" s="3" t="str">
        <f>IF(I15&lt;&gt;"",FIXED(I15,0)&amp;"/"&amp;FIXED($I$19,0),"")</f>
        <v>3/826</v>
      </c>
      <c r="L15" s="4">
        <f>IF(I15&lt;&gt;"",ROUND(I15/$I$19*100,3),"")</f>
        <v>0.36299999999999999</v>
      </c>
      <c r="M15" s="3" t="str">
        <f>IF(L15&lt;&gt;"",FIXED($J$20,0)&amp;"*"&amp;FIXED(L15,3)&amp;"/100","")</f>
        <v>824*0.363/100</v>
      </c>
      <c r="N15" s="41">
        <f>IF(L15&lt;&gt;"",ROUND($J$20*L15/100,0),"")</f>
        <v>3</v>
      </c>
      <c r="O15" s="40">
        <f t="shared" ref="O15:O17" si="19">SUM(H15)-SUM(N15)</f>
        <v>60</v>
      </c>
      <c r="P15" s="45"/>
      <c r="Q15" s="45"/>
      <c r="R15" s="14">
        <f>ROUND($J$20*L15/100,2)</f>
        <v>2.99</v>
      </c>
    </row>
    <row r="16" spans="1:19" ht="20.100000000000001" customHeight="1">
      <c r="A16" s="50" t="s">
        <v>61</v>
      </c>
      <c r="B16" s="66" t="s">
        <v>78</v>
      </c>
      <c r="C16" s="66" t="s">
        <v>72</v>
      </c>
      <c r="D16" s="51">
        <v>1.43</v>
      </c>
      <c r="E16" s="33">
        <v>7.0000000000000007E-2</v>
      </c>
      <c r="F16" s="33">
        <f t="shared" si="16"/>
        <v>1.3599999999999999</v>
      </c>
      <c r="G16" s="26"/>
      <c r="H16" s="40">
        <v>245</v>
      </c>
      <c r="I16" s="41">
        <f t="shared" si="17"/>
        <v>136.20000000000002</v>
      </c>
      <c r="J16" s="41" t="str">
        <f t="shared" si="18"/>
        <v/>
      </c>
      <c r="K16" s="3" t="str">
        <f>IF(I16&lt;&gt;"",FIXED(I16,0)&amp;"/"&amp;FIXED($I$19,0),"")</f>
        <v>136/826</v>
      </c>
      <c r="L16" s="4">
        <f>IF(I16&lt;&gt;"",ROUND(I16/$I$19*100,3),"")</f>
        <v>16.492999999999999</v>
      </c>
      <c r="M16" s="3" t="str">
        <f>IF(L16&lt;&gt;"",FIXED($J$20,0)&amp;"*"&amp;FIXED(L16,3)&amp;"/100","")</f>
        <v>824*16.493/100</v>
      </c>
      <c r="N16" s="41">
        <f>IF(L16&lt;&gt;"",ROUND($J$20*L16/100,0),"")</f>
        <v>136</v>
      </c>
      <c r="O16" s="40">
        <f t="shared" si="19"/>
        <v>109</v>
      </c>
      <c r="P16" s="45"/>
      <c r="Q16" s="45"/>
      <c r="R16" s="14">
        <f>ROUND($J$20*L16/100,2)</f>
        <v>135.9</v>
      </c>
    </row>
    <row r="17" spans="1:18" ht="20.100000000000001" customHeight="1">
      <c r="A17" s="50" t="s">
        <v>63</v>
      </c>
      <c r="B17" s="66" t="s">
        <v>78</v>
      </c>
      <c r="C17" s="66" t="s">
        <v>72</v>
      </c>
      <c r="D17" s="51">
        <v>0.73</v>
      </c>
      <c r="E17" s="33">
        <v>0.03</v>
      </c>
      <c r="F17" s="33">
        <f t="shared" si="16"/>
        <v>0.7</v>
      </c>
      <c r="G17" s="26"/>
      <c r="H17" s="40">
        <v>215</v>
      </c>
      <c r="I17" s="41">
        <f t="shared" si="17"/>
        <v>159</v>
      </c>
      <c r="J17" s="41" t="str">
        <f t="shared" si="18"/>
        <v/>
      </c>
      <c r="K17" s="3" t="str">
        <f>IF(I17&lt;&gt;"",FIXED(I17,0)&amp;"/"&amp;FIXED($I$19,0),"")</f>
        <v>159/826</v>
      </c>
      <c r="L17" s="4">
        <f>IF(I17&lt;&gt;"",ROUND(I17/$I$19*100,3),"")</f>
        <v>19.254000000000001</v>
      </c>
      <c r="M17" s="3" t="str">
        <f>IF(L17&lt;&gt;"",FIXED($J$20,0)&amp;"*"&amp;FIXED(L17,3)&amp;"/100","")</f>
        <v>824*19.254/100</v>
      </c>
      <c r="N17" s="41">
        <f>IF(L17&lt;&gt;"",ROUND($J$20*L17/100,0),"")</f>
        <v>159</v>
      </c>
      <c r="O17" s="40">
        <f t="shared" si="19"/>
        <v>56</v>
      </c>
      <c r="P17" s="45"/>
      <c r="Q17" s="45"/>
      <c r="R17" s="14">
        <f>ROUND($J$20*L17/100,2)</f>
        <v>158.65</v>
      </c>
    </row>
    <row r="18" spans="1:18" ht="27">
      <c r="A18" s="50" t="s">
        <v>68</v>
      </c>
      <c r="B18" s="67" t="s">
        <v>75</v>
      </c>
      <c r="C18" s="68" t="s">
        <v>76</v>
      </c>
      <c r="D18" s="51">
        <v>0.14000000000000001</v>
      </c>
      <c r="E18" s="33"/>
      <c r="F18" s="33">
        <f t="shared" ref="F18" si="20">D18-E18</f>
        <v>0.14000000000000001</v>
      </c>
      <c r="G18" s="26"/>
      <c r="H18" s="40">
        <v>85</v>
      </c>
      <c r="I18" s="41">
        <f t="shared" ref="I18" si="21">IF(H18&gt;F18*80,H18-F18*80,"")</f>
        <v>73.8</v>
      </c>
      <c r="J18" s="41" t="str">
        <f t="shared" ref="J18" si="22">IF(H18&lt;=F18*80,F18*80-H18,"")</f>
        <v/>
      </c>
      <c r="K18" s="3" t="str">
        <f>IF(I18&lt;&gt;"",FIXED(I18,0)&amp;"/"&amp;FIXED($I$19,0),"")</f>
        <v>74/826</v>
      </c>
      <c r="L18" s="4">
        <f>IF(I18&lt;&gt;"",ROUND(I18/$I$19*100,3),"")</f>
        <v>8.9369999999999994</v>
      </c>
      <c r="M18" s="3" t="str">
        <f>IF(L18&lt;&gt;"",FIXED($J$20,0)&amp;"*"&amp;FIXED(L18,3)&amp;"/100","")</f>
        <v>824*8.937/100</v>
      </c>
      <c r="N18" s="41">
        <f>IF(L18&lt;&gt;"",ROUND($J$20*L18/100,0),"")</f>
        <v>74</v>
      </c>
      <c r="O18" s="40">
        <f t="shared" ref="O18" si="23">SUM(H18)-SUM(N18)</f>
        <v>11</v>
      </c>
      <c r="P18" s="45"/>
      <c r="Q18" s="45"/>
      <c r="R18" s="14">
        <f>ROUND($J$20*L18/100,2)</f>
        <v>73.64</v>
      </c>
    </row>
    <row r="19" spans="1:18" ht="20.100000000000001" customHeight="1" thickBot="1">
      <c r="A19" s="8" t="s">
        <v>0</v>
      </c>
      <c r="B19" s="8"/>
      <c r="C19" s="8"/>
      <c r="D19" s="13">
        <f>SUM(D5:D18)</f>
        <v>11.15</v>
      </c>
      <c r="E19" s="13">
        <f>SUM(E5:E18)</f>
        <v>0.1</v>
      </c>
      <c r="F19" s="13">
        <f>SUM(F5:F18)</f>
        <v>11.049999999999999</v>
      </c>
      <c r="G19" s="27">
        <f>SUM(G5:G17)</f>
        <v>0</v>
      </c>
      <c r="H19" s="42">
        <f>SUM(H5:H18)</f>
        <v>1708</v>
      </c>
      <c r="I19" s="43">
        <f>SUM(I5:I18)</f>
        <v>825.8</v>
      </c>
      <c r="J19" s="43">
        <f>SUM(J5:J18)</f>
        <v>1.8000000000000114</v>
      </c>
      <c r="K19" s="9"/>
      <c r="L19" s="10"/>
      <c r="M19" s="9"/>
      <c r="N19" s="42">
        <f>SUM(N5:N18)</f>
        <v>824</v>
      </c>
      <c r="O19" s="42">
        <f>SUM(O5:O18)</f>
        <v>884</v>
      </c>
      <c r="P19" s="47">
        <f>SUM(P5:P17)</f>
        <v>0</v>
      </c>
      <c r="Q19" s="47">
        <f>SUM(Q5:Q17)</f>
        <v>0</v>
      </c>
      <c r="R19" s="14"/>
    </row>
    <row r="20" spans="1:18" ht="20.100000000000001" customHeight="1">
      <c r="A20" s="1"/>
      <c r="B20" s="1"/>
      <c r="C20" s="1"/>
      <c r="D20" s="54"/>
      <c r="E20" s="5"/>
      <c r="F20" s="5"/>
      <c r="G20" s="5"/>
      <c r="H20" s="35"/>
      <c r="I20" s="38" t="s">
        <v>1</v>
      </c>
      <c r="J20" s="60">
        <f>I19-J19</f>
        <v>824</v>
      </c>
      <c r="K20" s="36"/>
      <c r="L20" s="2"/>
      <c r="M20" s="6"/>
      <c r="N20" s="7"/>
      <c r="O20" s="7"/>
      <c r="P20" s="7"/>
      <c r="Q20" s="7"/>
    </row>
    <row r="21" spans="1:18" ht="19.5" customHeight="1" thickBot="1">
      <c r="A21" s="1"/>
      <c r="B21" s="1"/>
      <c r="C21" s="1"/>
      <c r="D21" s="5"/>
      <c r="E21" s="5"/>
      <c r="F21" s="5"/>
      <c r="G21" s="5"/>
      <c r="H21" s="35"/>
      <c r="I21" s="39" t="s">
        <v>7</v>
      </c>
      <c r="J21" s="61"/>
      <c r="K21" s="36"/>
      <c r="L21" s="2"/>
      <c r="M21" s="6"/>
      <c r="N21" s="7"/>
      <c r="O21" s="7"/>
      <c r="P21" s="29"/>
      <c r="Q21" s="31"/>
    </row>
    <row r="22" spans="1:18">
      <c r="A22" s="65" t="s">
        <v>74</v>
      </c>
      <c r="B22" s="24"/>
      <c r="C22" s="24"/>
      <c r="D22" s="16"/>
      <c r="E22" s="16"/>
      <c r="F22" s="16"/>
      <c r="G22" s="16"/>
      <c r="H22" s="17"/>
      <c r="I22" s="21"/>
      <c r="J22" s="37"/>
      <c r="K22" s="18"/>
      <c r="L22" s="19"/>
      <c r="M22" s="18"/>
      <c r="N22" s="17"/>
      <c r="O22" s="17"/>
      <c r="P22" s="21"/>
    </row>
    <row r="23" spans="1:18">
      <c r="A23" s="25" t="s">
        <v>11</v>
      </c>
      <c r="B23" s="25"/>
      <c r="C23" s="25"/>
    </row>
    <row r="24" spans="1:18">
      <c r="A24" s="25" t="s">
        <v>10</v>
      </c>
      <c r="B24" s="25"/>
      <c r="C24" s="25"/>
    </row>
  </sheetData>
  <mergeCells count="14">
    <mergeCell ref="A3:A4"/>
    <mergeCell ref="D3:D4"/>
    <mergeCell ref="H3:H4"/>
    <mergeCell ref="K3:L3"/>
    <mergeCell ref="E3:E4"/>
    <mergeCell ref="F3:F4"/>
    <mergeCell ref="B3:B4"/>
    <mergeCell ref="C3:C4"/>
    <mergeCell ref="P3:P4"/>
    <mergeCell ref="G3:G4"/>
    <mergeCell ref="Q3:Q4"/>
    <mergeCell ref="O3:O4"/>
    <mergeCell ref="J20:J21"/>
    <mergeCell ref="M3:N3"/>
  </mergeCells>
  <phoneticPr fontId="1"/>
  <pageMargins left="0.9055118110236221" right="0.35433070866141736" top="0.82677165354330717" bottom="0.55118110236220474" header="0.31496062992125984" footer="0.31496062992125984"/>
  <pageSetup paperSize="9" scale="75" orientation="portrait" r:id="rId1"/>
  <headerFooter>
    <oddFooter>&amp;C&amp;P/&amp;N</oddFooter>
  </headerFooter>
  <ignoredErrors>
    <ignoredError sqref="N1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間伐</vt:lpstr>
      <vt:lpstr>更新伐</vt:lpstr>
      <vt:lpstr>間伐!Print_Area</vt:lpstr>
      <vt:lpstr>更新伐!Print_Area</vt:lpstr>
      <vt:lpstr>間伐!Print_Titles</vt:lpstr>
      <vt:lpstr>更新伐!Print_Titles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誠 竹山</cp:lastModifiedBy>
  <cp:lastPrinted>2025-07-27T10:39:48Z</cp:lastPrinted>
  <dcterms:created xsi:type="dcterms:W3CDTF">2014-09-08T23:50:33Z</dcterms:created>
  <dcterms:modified xsi:type="dcterms:W3CDTF">2025-07-27T10:41:24Z</dcterms:modified>
</cp:coreProperties>
</file>