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Ws5200dr2003\業務部専用\2森林再生事業\19.飯舘村\年度別計画\令和6年度\宮内地区\06_検討資料\03_計画業務\"/>
    </mc:Choice>
  </mc:AlternateContent>
  <xr:revisionPtr revIDLastSave="0" documentId="13_ncr:1_{82FD5CFC-6A2B-45FD-8733-2B5A0443260C}" xr6:coauthVersionLast="47" xr6:coauthVersionMax="47" xr10:uidLastSave="{00000000-0000-0000-0000-000000000000}"/>
  <bookViews>
    <workbookView xWindow="2505" yWindow="180" windowWidth="26295" windowHeight="17100" xr2:uid="{00000000-000D-0000-FFFF-FFFF00000000}"/>
  </bookViews>
  <sheets>
    <sheet name="間伐" sheetId="12" r:id="rId1"/>
    <sheet name="更新伐" sheetId="13" r:id="rId2"/>
  </sheets>
  <definedNames>
    <definedName name="_xlnm._FilterDatabase" localSheetId="0" hidden="1">間伐!$A$1:$L$49</definedName>
    <definedName name="_xlnm._FilterDatabase" localSheetId="1" hidden="1">更新伐!$A$1:$L$70</definedName>
    <definedName name="_xlnm.Print_Area" localSheetId="0">間伐!$A$1:$L$49</definedName>
    <definedName name="_xlnm.Print_Area" localSheetId="1">更新伐!$A$1:$L$70</definedName>
    <definedName name="_xlnm.Print_Titles" localSheetId="0">間伐!$1:$4</definedName>
    <definedName name="_xlnm.Print_Titles" localSheetId="1">更新伐!$1:$4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2" l="1"/>
  <c r="K53" i="13"/>
  <c r="K36" i="13"/>
  <c r="K11" i="13"/>
  <c r="K15" i="13"/>
  <c r="K14" i="13"/>
  <c r="I5" i="13" l="1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0" i="13"/>
  <c r="I51" i="13"/>
  <c r="I52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G65" i="13" l="1"/>
  <c r="F65" i="13"/>
  <c r="G64" i="13"/>
  <c r="F64" i="13"/>
  <c r="G63" i="13"/>
  <c r="F63" i="13"/>
  <c r="G62" i="13"/>
  <c r="F62" i="13"/>
  <c r="G61" i="13"/>
  <c r="F61" i="13"/>
  <c r="G60" i="13"/>
  <c r="F60" i="13"/>
  <c r="G59" i="13"/>
  <c r="F59" i="13"/>
  <c r="G58" i="13"/>
  <c r="F58" i="13"/>
  <c r="G57" i="13"/>
  <c r="F57" i="13"/>
  <c r="G56" i="13"/>
  <c r="F56" i="13"/>
  <c r="G55" i="13"/>
  <c r="F55" i="13"/>
  <c r="G54" i="13"/>
  <c r="F54" i="13"/>
  <c r="G53" i="13"/>
  <c r="F53" i="13"/>
  <c r="G52" i="13"/>
  <c r="F52" i="13"/>
  <c r="G51" i="13"/>
  <c r="F51" i="13"/>
  <c r="G50" i="13"/>
  <c r="F50" i="13"/>
  <c r="G49" i="13"/>
  <c r="F49" i="13"/>
  <c r="G48" i="13"/>
  <c r="F48" i="13"/>
  <c r="G47" i="13"/>
  <c r="F47" i="13"/>
  <c r="G46" i="13"/>
  <c r="F46" i="13"/>
  <c r="G45" i="13"/>
  <c r="F45" i="13"/>
  <c r="G44" i="13"/>
  <c r="F44" i="13"/>
  <c r="G43" i="13"/>
  <c r="F43" i="13"/>
  <c r="G42" i="13"/>
  <c r="F42" i="13"/>
  <c r="G41" i="13"/>
  <c r="F41" i="13"/>
  <c r="G40" i="13"/>
  <c r="F40" i="13"/>
  <c r="G39" i="13"/>
  <c r="F39" i="13"/>
  <c r="G38" i="13"/>
  <c r="F38" i="13"/>
  <c r="G37" i="13"/>
  <c r="F37" i="13"/>
  <c r="G36" i="13"/>
  <c r="F36" i="13"/>
  <c r="G35" i="13"/>
  <c r="F35" i="13"/>
  <c r="G34" i="13"/>
  <c r="F34" i="13"/>
  <c r="G33" i="13"/>
  <c r="F33" i="13"/>
  <c r="G32" i="13"/>
  <c r="F32" i="13"/>
  <c r="G31" i="13"/>
  <c r="F31" i="13"/>
  <c r="G30" i="13"/>
  <c r="F30" i="13"/>
  <c r="G29" i="13"/>
  <c r="F29" i="13"/>
  <c r="G28" i="13"/>
  <c r="F28" i="13"/>
  <c r="G27" i="13"/>
  <c r="F27" i="13"/>
  <c r="G26" i="13"/>
  <c r="F26" i="13"/>
  <c r="G25" i="13"/>
  <c r="F25" i="13"/>
  <c r="G24" i="13"/>
  <c r="F24" i="13"/>
  <c r="G23" i="13"/>
  <c r="F23" i="13"/>
  <c r="G22" i="13"/>
  <c r="F22" i="13"/>
  <c r="G21" i="13"/>
  <c r="F21" i="13"/>
  <c r="G20" i="13"/>
  <c r="F20" i="13"/>
  <c r="G16" i="13" l="1"/>
  <c r="F16" i="13"/>
  <c r="G40" i="12"/>
  <c r="F40" i="12"/>
  <c r="G66" i="13"/>
  <c r="F66" i="13"/>
  <c r="G19" i="13"/>
  <c r="F19" i="13"/>
  <c r="G18" i="13"/>
  <c r="F18" i="13"/>
  <c r="G17" i="13"/>
  <c r="F17" i="13"/>
  <c r="G45" i="12"/>
  <c r="F45" i="12"/>
  <c r="G44" i="12"/>
  <c r="F44" i="12"/>
  <c r="G35" i="12"/>
  <c r="F35" i="12"/>
  <c r="I35" i="12" s="1"/>
  <c r="G34" i="12"/>
  <c r="F34" i="12"/>
  <c r="F36" i="12"/>
  <c r="G36" i="12"/>
  <c r="G24" i="12"/>
  <c r="F24" i="12"/>
  <c r="G46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5" i="12"/>
  <c r="G26" i="12"/>
  <c r="G27" i="12"/>
  <c r="G28" i="12"/>
  <c r="G29" i="12"/>
  <c r="G30" i="12"/>
  <c r="G31" i="12"/>
  <c r="G32" i="12"/>
  <c r="G33" i="12"/>
  <c r="G37" i="12"/>
  <c r="G38" i="12"/>
  <c r="G39" i="12"/>
  <c r="G41" i="12"/>
  <c r="G42" i="12"/>
  <c r="G43" i="12"/>
  <c r="G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5" i="12"/>
  <c r="F26" i="12"/>
  <c r="F27" i="12"/>
  <c r="F28" i="12"/>
  <c r="F29" i="12"/>
  <c r="F30" i="12"/>
  <c r="F31" i="12"/>
  <c r="F32" i="12"/>
  <c r="F33" i="12"/>
  <c r="I33" i="12" s="1"/>
  <c r="F37" i="12"/>
  <c r="F38" i="12"/>
  <c r="F39" i="12"/>
  <c r="F41" i="12"/>
  <c r="F42" i="12"/>
  <c r="F43" i="12"/>
  <c r="F46" i="12"/>
  <c r="I46" i="12" s="1"/>
  <c r="F5" i="12"/>
  <c r="G6" i="13"/>
  <c r="G7" i="13"/>
  <c r="G8" i="13"/>
  <c r="G9" i="13"/>
  <c r="G10" i="13"/>
  <c r="G11" i="13"/>
  <c r="G12" i="13"/>
  <c r="G13" i="13"/>
  <c r="G14" i="13"/>
  <c r="G15" i="13"/>
  <c r="G67" i="13"/>
  <c r="G5" i="13"/>
  <c r="F6" i="13"/>
  <c r="F7" i="13"/>
  <c r="F8" i="13"/>
  <c r="F9" i="13"/>
  <c r="F10" i="13"/>
  <c r="F11" i="13"/>
  <c r="F12" i="13"/>
  <c r="F13" i="13"/>
  <c r="F14" i="13"/>
  <c r="F15" i="13"/>
  <c r="F67" i="13"/>
  <c r="F5" i="13"/>
  <c r="E68" i="13" l="1"/>
  <c r="D68" i="13"/>
  <c r="K67" i="13"/>
  <c r="L67" i="13" s="1"/>
  <c r="E47" i="12"/>
  <c r="D47" i="12"/>
  <c r="H67" i="13" l="1"/>
  <c r="F68" i="13"/>
  <c r="G68" i="13"/>
  <c r="J67" i="13"/>
  <c r="F47" i="12"/>
  <c r="I44" i="12" s="1"/>
  <c r="G47" i="12"/>
  <c r="K46" i="12"/>
  <c r="L46" i="12" s="1"/>
  <c r="J46" i="12"/>
  <c r="H46" i="12"/>
  <c r="H44" i="13" l="1"/>
  <c r="H20" i="13"/>
  <c r="H58" i="13"/>
  <c r="H30" i="13"/>
  <c r="H48" i="13"/>
  <c r="H65" i="13"/>
  <c r="H34" i="13"/>
  <c r="H63" i="13"/>
  <c r="H64" i="13"/>
  <c r="H62" i="13"/>
  <c r="H51" i="13"/>
  <c r="H37" i="13"/>
  <c r="H60" i="13"/>
  <c r="H53" i="13"/>
  <c r="H39" i="13"/>
  <c r="H46" i="13"/>
  <c r="H43" i="13"/>
  <c r="H45" i="13"/>
  <c r="H50" i="13"/>
  <c r="H52" i="13"/>
  <c r="H57" i="13"/>
  <c r="H36" i="13"/>
  <c r="H49" i="13"/>
  <c r="H40" i="13"/>
  <c r="H61" i="13"/>
  <c r="H42" i="13"/>
  <c r="H59" i="13"/>
  <c r="H35" i="13"/>
  <c r="H54" i="13"/>
  <c r="H56" i="13"/>
  <c r="H47" i="13"/>
  <c r="H41" i="13"/>
  <c r="H55" i="13"/>
  <c r="H38" i="13"/>
  <c r="H21" i="13"/>
  <c r="H28" i="13"/>
  <c r="H33" i="13"/>
  <c r="H26" i="13"/>
  <c r="H32" i="13"/>
  <c r="H27" i="13"/>
  <c r="H31" i="13"/>
  <c r="H25" i="13"/>
  <c r="H24" i="13"/>
  <c r="H22" i="13"/>
  <c r="H29" i="13"/>
  <c r="H23" i="13"/>
  <c r="H9" i="12"/>
  <c r="I9" i="12"/>
  <c r="I8" i="12"/>
  <c r="I43" i="12"/>
  <c r="I39" i="12"/>
  <c r="I42" i="12"/>
  <c r="I6" i="12"/>
  <c r="I15" i="12"/>
  <c r="I41" i="12"/>
  <c r="I32" i="12"/>
  <c r="I24" i="12"/>
  <c r="I31" i="12"/>
  <c r="I13" i="12"/>
  <c r="I34" i="12"/>
  <c r="I30" i="12"/>
  <c r="I36" i="12"/>
  <c r="I5" i="12"/>
  <c r="I12" i="12"/>
  <c r="I29" i="12"/>
  <c r="I28" i="12"/>
  <c r="I27" i="12"/>
  <c r="I25" i="12"/>
  <c r="I26" i="12"/>
  <c r="I22" i="12"/>
  <c r="I18" i="12"/>
  <c r="I20" i="12"/>
  <c r="I45" i="12"/>
  <c r="I19" i="12"/>
  <c r="I23" i="12"/>
  <c r="I11" i="12"/>
  <c r="I21" i="12"/>
  <c r="I40" i="12"/>
  <c r="I10" i="12"/>
  <c r="I17" i="12"/>
  <c r="I16" i="12"/>
  <c r="I37" i="12"/>
  <c r="I14" i="12"/>
  <c r="I7" i="12"/>
  <c r="I38" i="12"/>
  <c r="H41" i="12"/>
  <c r="H27" i="12"/>
  <c r="H28" i="12"/>
  <c r="H21" i="12"/>
  <c r="H26" i="12"/>
  <c r="H18" i="12"/>
  <c r="H20" i="12"/>
  <c r="H17" i="12"/>
  <c r="H13" i="12"/>
  <c r="H14" i="12"/>
  <c r="H6" i="12"/>
  <c r="H10" i="12"/>
  <c r="H7" i="13"/>
  <c r="H16" i="13"/>
  <c r="H14" i="13"/>
  <c r="H40" i="12"/>
  <c r="H35" i="12"/>
  <c r="H33" i="12"/>
  <c r="H34" i="12"/>
  <c r="H25" i="12"/>
  <c r="H29" i="12"/>
  <c r="H8" i="12"/>
  <c r="H19" i="12"/>
  <c r="H11" i="12"/>
  <c r="H16" i="12"/>
  <c r="H66" i="13"/>
  <c r="H19" i="13"/>
  <c r="H18" i="13"/>
  <c r="H11" i="13"/>
  <c r="H17" i="13"/>
  <c r="H45" i="12"/>
  <c r="H44" i="12"/>
  <c r="H36" i="12"/>
  <c r="H24" i="12"/>
  <c r="H43" i="12"/>
  <c r="H23" i="12"/>
  <c r="H22" i="12"/>
  <c r="H39" i="12"/>
  <c r="H7" i="12"/>
  <c r="H30" i="12"/>
  <c r="H32" i="12"/>
  <c r="H15" i="12"/>
  <c r="H12" i="12"/>
  <c r="H5" i="12"/>
  <c r="H12" i="13"/>
  <c r="H5" i="13"/>
  <c r="G69" i="13"/>
  <c r="H15" i="13"/>
  <c r="H9" i="13"/>
  <c r="H6" i="13"/>
  <c r="H13" i="13"/>
  <c r="H8" i="13"/>
  <c r="H10" i="13"/>
  <c r="H31" i="12"/>
  <c r="G48" i="12"/>
  <c r="H42" i="12"/>
  <c r="H38" i="12"/>
  <c r="H37" i="12"/>
  <c r="K44" i="13" l="1"/>
  <c r="L44" i="13" s="1"/>
  <c r="J44" i="13"/>
  <c r="J20" i="13"/>
  <c r="K20" i="13"/>
  <c r="L20" i="13" s="1"/>
  <c r="K58" i="13"/>
  <c r="L58" i="13" s="1"/>
  <c r="J58" i="13"/>
  <c r="K34" i="13"/>
  <c r="L34" i="13" s="1"/>
  <c r="J34" i="13"/>
  <c r="K48" i="13"/>
  <c r="L48" i="13" s="1"/>
  <c r="J48" i="13"/>
  <c r="J65" i="13"/>
  <c r="K65" i="13"/>
  <c r="L65" i="13" s="1"/>
  <c r="K30" i="13"/>
  <c r="L30" i="13" s="1"/>
  <c r="J30" i="13"/>
  <c r="K9" i="12"/>
  <c r="L9" i="12" s="1"/>
  <c r="K62" i="13"/>
  <c r="L62" i="13" s="1"/>
  <c r="J62" i="13"/>
  <c r="K64" i="13"/>
  <c r="L64" i="13" s="1"/>
  <c r="J64" i="13"/>
  <c r="K63" i="13"/>
  <c r="L63" i="13" s="1"/>
  <c r="J63" i="13"/>
  <c r="M62" i="13"/>
  <c r="M65" i="13"/>
  <c r="M64" i="13"/>
  <c r="M63" i="13"/>
  <c r="K52" i="13"/>
  <c r="L52" i="13" s="1"/>
  <c r="J52" i="13"/>
  <c r="K50" i="13"/>
  <c r="L50" i="13" s="1"/>
  <c r="J50" i="13"/>
  <c r="J42" i="13"/>
  <c r="K42" i="13"/>
  <c r="L42" i="13" s="1"/>
  <c r="K55" i="13"/>
  <c r="L55" i="13" s="1"/>
  <c r="J55" i="13"/>
  <c r="J49" i="13"/>
  <c r="K49" i="13"/>
  <c r="L49" i="13" s="1"/>
  <c r="K38" i="13"/>
  <c r="L38" i="13" s="1"/>
  <c r="J38" i="13"/>
  <c r="K41" i="13"/>
  <c r="L41" i="13" s="1"/>
  <c r="J41" i="13"/>
  <c r="K37" i="13"/>
  <c r="L37" i="13" s="1"/>
  <c r="J37" i="13"/>
  <c r="K43" i="13"/>
  <c r="L43" i="13" s="1"/>
  <c r="J43" i="13"/>
  <c r="L36" i="13"/>
  <c r="J36" i="13"/>
  <c r="K60" i="13"/>
  <c r="L60" i="13" s="1"/>
  <c r="J60" i="13"/>
  <c r="J35" i="13"/>
  <c r="K35" i="13"/>
  <c r="L35" i="13" s="1"/>
  <c r="K40" i="13"/>
  <c r="L40" i="13" s="1"/>
  <c r="J40" i="13"/>
  <c r="K59" i="13"/>
  <c r="L59" i="13" s="1"/>
  <c r="J59" i="13"/>
  <c r="K45" i="13"/>
  <c r="L45" i="13" s="1"/>
  <c r="J45" i="13"/>
  <c r="J53" i="13"/>
  <c r="L53" i="13"/>
  <c r="K46" i="13"/>
  <c r="L46" i="13" s="1"/>
  <c r="J46" i="13"/>
  <c r="J39" i="13"/>
  <c r="K39" i="13"/>
  <c r="L39" i="13" s="1"/>
  <c r="M57" i="13"/>
  <c r="M50" i="13"/>
  <c r="M43" i="13"/>
  <c r="M36" i="13"/>
  <c r="M60" i="13"/>
  <c r="M53" i="13"/>
  <c r="M46" i="13"/>
  <c r="M39" i="13"/>
  <c r="M59" i="13"/>
  <c r="M52" i="13"/>
  <c r="M45" i="13"/>
  <c r="M38" i="13"/>
  <c r="M55" i="13"/>
  <c r="M48" i="13"/>
  <c r="M41" i="13"/>
  <c r="M34" i="13"/>
  <c r="M58" i="13"/>
  <c r="M51" i="13"/>
  <c r="M44" i="13"/>
  <c r="M37" i="13"/>
  <c r="M61" i="13"/>
  <c r="M54" i="13"/>
  <c r="M47" i="13"/>
  <c r="M40" i="13"/>
  <c r="M56" i="13"/>
  <c r="M49" i="13"/>
  <c r="M42" i="13"/>
  <c r="M35" i="13"/>
  <c r="K47" i="13"/>
  <c r="L47" i="13" s="1"/>
  <c r="J47" i="13"/>
  <c r="K51" i="13"/>
  <c r="L51" i="13" s="1"/>
  <c r="J51" i="13"/>
  <c r="J56" i="13"/>
  <c r="K56" i="13"/>
  <c r="L56" i="13" s="1"/>
  <c r="K54" i="13"/>
  <c r="L54" i="13" s="1"/>
  <c r="J54" i="13"/>
  <c r="K57" i="13"/>
  <c r="L57" i="13" s="1"/>
  <c r="J57" i="13"/>
  <c r="K61" i="13"/>
  <c r="L61" i="13" s="1"/>
  <c r="J61" i="13"/>
  <c r="K27" i="13"/>
  <c r="L27" i="13" s="1"/>
  <c r="J27" i="13"/>
  <c r="M33" i="13"/>
  <c r="M26" i="13"/>
  <c r="M29" i="13"/>
  <c r="M22" i="13"/>
  <c r="M32" i="13"/>
  <c r="M25" i="13"/>
  <c r="M21" i="13"/>
  <c r="M31" i="13"/>
  <c r="M24" i="13"/>
  <c r="M27" i="13"/>
  <c r="M20" i="13"/>
  <c r="M30" i="13"/>
  <c r="M23" i="13"/>
  <c r="M28" i="13"/>
  <c r="K29" i="13"/>
  <c r="L29" i="13" s="1"/>
  <c r="J29" i="13"/>
  <c r="K33" i="13"/>
  <c r="L33" i="13" s="1"/>
  <c r="J33" i="13"/>
  <c r="J28" i="13"/>
  <c r="K28" i="13"/>
  <c r="L28" i="13" s="1"/>
  <c r="J32" i="13"/>
  <c r="K32" i="13"/>
  <c r="L32" i="13" s="1"/>
  <c r="K24" i="13"/>
  <c r="L24" i="13" s="1"/>
  <c r="J24" i="13"/>
  <c r="K19" i="13"/>
  <c r="L19" i="13" s="1"/>
  <c r="K31" i="13"/>
  <c r="L31" i="13" s="1"/>
  <c r="J31" i="13"/>
  <c r="K25" i="13"/>
  <c r="L25" i="13" s="1"/>
  <c r="J25" i="13"/>
  <c r="K23" i="13"/>
  <c r="L23" i="13" s="1"/>
  <c r="J23" i="13"/>
  <c r="K22" i="13"/>
  <c r="L22" i="13" s="1"/>
  <c r="J22" i="13"/>
  <c r="J26" i="13"/>
  <c r="K26" i="13"/>
  <c r="L26" i="13" s="1"/>
  <c r="J21" i="13"/>
  <c r="K21" i="13"/>
  <c r="L21" i="13" s="1"/>
  <c r="J9" i="12"/>
  <c r="K15" i="12"/>
  <c r="K42" i="12"/>
  <c r="L42" i="12" s="1"/>
  <c r="K31" i="12"/>
  <c r="K45" i="12"/>
  <c r="L45" i="12" s="1"/>
  <c r="J41" i="12"/>
  <c r="K13" i="12"/>
  <c r="L13" i="12" s="1"/>
  <c r="K41" i="12"/>
  <c r="L41" i="12" s="1"/>
  <c r="J21" i="12"/>
  <c r="K28" i="12"/>
  <c r="L28" i="12" s="1"/>
  <c r="J28" i="12"/>
  <c r="J27" i="12"/>
  <c r="K27" i="12"/>
  <c r="L27" i="12" s="1"/>
  <c r="J26" i="12"/>
  <c r="K26" i="12"/>
  <c r="L26" i="12" s="1"/>
  <c r="K21" i="12"/>
  <c r="L21" i="12" s="1"/>
  <c r="J20" i="12"/>
  <c r="K20" i="12"/>
  <c r="L20" i="12" s="1"/>
  <c r="K18" i="12"/>
  <c r="L18" i="12" s="1"/>
  <c r="J18" i="12"/>
  <c r="K17" i="12"/>
  <c r="L17" i="12" s="1"/>
  <c r="J17" i="12"/>
  <c r="J14" i="12"/>
  <c r="K14" i="12"/>
  <c r="L14" i="12" s="1"/>
  <c r="J13" i="12"/>
  <c r="K10" i="12"/>
  <c r="L10" i="12" s="1"/>
  <c r="J10" i="12"/>
  <c r="L6" i="12"/>
  <c r="J6" i="12"/>
  <c r="K10" i="13"/>
  <c r="L10" i="13" s="1"/>
  <c r="M16" i="13"/>
  <c r="J7" i="13"/>
  <c r="K7" i="13"/>
  <c r="L7" i="13" s="1"/>
  <c r="K16" i="13"/>
  <c r="L16" i="13" s="1"/>
  <c r="J16" i="13"/>
  <c r="M66" i="13"/>
  <c r="L14" i="13"/>
  <c r="J14" i="13"/>
  <c r="K40" i="12"/>
  <c r="L40" i="12" s="1"/>
  <c r="J40" i="12"/>
  <c r="K33" i="12"/>
  <c r="L33" i="12" s="1"/>
  <c r="M40" i="12"/>
  <c r="J35" i="12"/>
  <c r="K35" i="12"/>
  <c r="L35" i="12" s="1"/>
  <c r="J34" i="12"/>
  <c r="K34" i="12"/>
  <c r="L34" i="12" s="1"/>
  <c r="J33" i="12"/>
  <c r="J25" i="12"/>
  <c r="J29" i="12"/>
  <c r="K29" i="12"/>
  <c r="L29" i="12" s="1"/>
  <c r="K25" i="12"/>
  <c r="L25" i="12" s="1"/>
  <c r="J8" i="12"/>
  <c r="J19" i="12"/>
  <c r="K19" i="12"/>
  <c r="L19" i="12" s="1"/>
  <c r="K16" i="12"/>
  <c r="L16" i="12" s="1"/>
  <c r="J16" i="12"/>
  <c r="J11" i="12"/>
  <c r="K11" i="12"/>
  <c r="L11" i="12" s="1"/>
  <c r="K8" i="12"/>
  <c r="L8" i="12" s="1"/>
  <c r="K66" i="13"/>
  <c r="L66" i="13" s="1"/>
  <c r="J66" i="13"/>
  <c r="M18" i="13"/>
  <c r="M19" i="13"/>
  <c r="J19" i="13"/>
  <c r="K18" i="13"/>
  <c r="L18" i="13" s="1"/>
  <c r="J18" i="13"/>
  <c r="L11" i="13"/>
  <c r="M17" i="13"/>
  <c r="K17" i="13"/>
  <c r="L17" i="13" s="1"/>
  <c r="J17" i="13"/>
  <c r="M45" i="12"/>
  <c r="J39" i="12"/>
  <c r="J45" i="12"/>
  <c r="J15" i="12"/>
  <c r="M44" i="12"/>
  <c r="J44" i="12"/>
  <c r="K44" i="12"/>
  <c r="L44" i="12" s="1"/>
  <c r="K30" i="12"/>
  <c r="L30" i="12" s="1"/>
  <c r="M34" i="12"/>
  <c r="M35" i="12"/>
  <c r="J22" i="12"/>
  <c r="M36" i="12"/>
  <c r="J23" i="12"/>
  <c r="J36" i="12"/>
  <c r="K36" i="12"/>
  <c r="L36" i="12" s="1"/>
  <c r="M24" i="12"/>
  <c r="K24" i="12"/>
  <c r="L24" i="12" s="1"/>
  <c r="J24" i="12"/>
  <c r="K12" i="12"/>
  <c r="L12" i="12" s="1"/>
  <c r="K32" i="12"/>
  <c r="L32" i="12" s="1"/>
  <c r="J43" i="12"/>
  <c r="K7" i="12"/>
  <c r="L7" i="12" s="1"/>
  <c r="K5" i="12"/>
  <c r="L5" i="12" s="1"/>
  <c r="L15" i="12"/>
  <c r="J32" i="12"/>
  <c r="K23" i="12"/>
  <c r="L23" i="12" s="1"/>
  <c r="K39" i="12"/>
  <c r="L39" i="12" s="1"/>
  <c r="J7" i="12"/>
  <c r="J30" i="12"/>
  <c r="K43" i="12"/>
  <c r="L43" i="12" s="1"/>
  <c r="J12" i="12"/>
  <c r="K22" i="12"/>
  <c r="L22" i="12" s="1"/>
  <c r="J5" i="12"/>
  <c r="J11" i="13"/>
  <c r="M13" i="13"/>
  <c r="M6" i="13"/>
  <c r="M14" i="13"/>
  <c r="M7" i="13"/>
  <c r="M15" i="13"/>
  <c r="M8" i="13"/>
  <c r="M9" i="13"/>
  <c r="M67" i="13"/>
  <c r="M5" i="13"/>
  <c r="M10" i="13"/>
  <c r="M11" i="13"/>
  <c r="M12" i="13"/>
  <c r="J31" i="12"/>
  <c r="M12" i="12"/>
  <c r="M20" i="12"/>
  <c r="M29" i="12"/>
  <c r="M38" i="12"/>
  <c r="M46" i="12"/>
  <c r="M6" i="12"/>
  <c r="M13" i="12"/>
  <c r="M21" i="12"/>
  <c r="M39" i="12"/>
  <c r="M5" i="12"/>
  <c r="M7" i="12"/>
  <c r="M14" i="12"/>
  <c r="M22" i="12"/>
  <c r="M30" i="12"/>
  <c r="M41" i="12"/>
  <c r="M8" i="12"/>
  <c r="M15" i="12"/>
  <c r="M23" i="12"/>
  <c r="M31" i="12"/>
  <c r="M42" i="12"/>
  <c r="M16" i="12"/>
  <c r="M25" i="12"/>
  <c r="M32" i="12"/>
  <c r="M10" i="12"/>
  <c r="M27" i="12"/>
  <c r="M37" i="12"/>
  <c r="M9" i="12"/>
  <c r="M17" i="12"/>
  <c r="M26" i="12"/>
  <c r="M33" i="12"/>
  <c r="M43" i="12"/>
  <c r="M18" i="12"/>
  <c r="M11" i="12"/>
  <c r="M19" i="12"/>
  <c r="M28" i="12"/>
  <c r="L31" i="12"/>
  <c r="K12" i="13"/>
  <c r="L12" i="13" s="1"/>
  <c r="J12" i="13"/>
  <c r="L15" i="13"/>
  <c r="J15" i="13"/>
  <c r="J10" i="13"/>
  <c r="K9" i="13"/>
  <c r="L9" i="13" s="1"/>
  <c r="J9" i="13"/>
  <c r="K8" i="13"/>
  <c r="L8" i="13" s="1"/>
  <c r="J8" i="13"/>
  <c r="K6" i="13"/>
  <c r="L6" i="13" s="1"/>
  <c r="J6" i="13"/>
  <c r="K13" i="13"/>
  <c r="L13" i="13" s="1"/>
  <c r="J13" i="13"/>
  <c r="K5" i="13"/>
  <c r="L5" i="13" s="1"/>
  <c r="J5" i="13"/>
  <c r="K38" i="12"/>
  <c r="L38" i="12" s="1"/>
  <c r="J38" i="12"/>
  <c r="J42" i="12"/>
  <c r="K37" i="12"/>
  <c r="L37" i="12" s="1"/>
  <c r="J37" i="12"/>
  <c r="M68" i="13" l="1"/>
  <c r="L68" i="13"/>
  <c r="K68" i="13"/>
  <c r="K47" i="12"/>
  <c r="L47" i="12" l="1"/>
  <c r="M47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TAKEYAMA-MA-PC5</author>
    <author>user</author>
  </authors>
  <commentList>
    <comment ref="I3" authorId="0" shapeId="0" xr:uid="{601CF422-34A7-4BC2-862C-AB5B48096C03}">
      <text>
        <r>
          <rPr>
            <b/>
            <sz val="9"/>
            <color indexed="81"/>
            <rFont val="MS P ゴシック"/>
            <family val="3"/>
            <charset val="128"/>
          </rPr>
          <t>通常配分率は小数点第1位までの表示だが、調整のため今回のみ第3位まで表示し、計算している。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6" authorId="1" shapeId="0" xr:uid="{DCC42710-CFFB-4E7A-950A-9DC595990368}">
      <text>
        <r>
          <rPr>
            <b/>
            <sz val="9"/>
            <color indexed="81"/>
            <rFont val="MS P ゴシック"/>
            <family val="3"/>
            <charset val="128"/>
          </rPr>
          <t>-1で調整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TAKEYAMA-MA-PC5</author>
    <author>user</author>
  </authors>
  <commentList>
    <comment ref="I3" authorId="0" shapeId="0" xr:uid="{A34D29A2-36FE-46E4-94AC-698109711480}">
      <text>
        <r>
          <rPr>
            <b/>
            <sz val="9"/>
            <color indexed="81"/>
            <rFont val="MS P ゴシック"/>
            <family val="3"/>
            <charset val="128"/>
          </rPr>
          <t>通常配分率は小数点第1位までの表示だが、調整のため今回のみ第3位まで表示し、計算している。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1" authorId="1" shapeId="0" xr:uid="{61090057-9DB5-4994-9D77-947F4F0B4A5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+1で調整
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14" authorId="1" shapeId="0" xr:uid="{76FA71EE-BDC3-4CF0-ACC3-8D59D347BEEC}">
      <text>
        <r>
          <rPr>
            <b/>
            <sz val="9"/>
            <color indexed="81"/>
            <rFont val="MS P ゴシック"/>
            <family val="3"/>
            <charset val="128"/>
          </rPr>
          <t>+1で調整</t>
        </r>
      </text>
    </comment>
    <comment ref="K36" authorId="1" shapeId="0" xr:uid="{315898B6-FB46-43CB-8942-F2F05B4BEA63}">
      <text>
        <r>
          <rPr>
            <b/>
            <sz val="9"/>
            <color indexed="81"/>
            <rFont val="MS P ゴシック"/>
            <family val="3"/>
            <charset val="128"/>
          </rPr>
          <t>+1で調整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53" authorId="1" shapeId="0" xr:uid="{09C1814A-7A66-4377-9A2E-DF3516D3B37D}">
      <text>
        <r>
          <rPr>
            <b/>
            <sz val="9"/>
            <color indexed="81"/>
            <rFont val="MS P ゴシック"/>
            <family val="3"/>
            <charset val="128"/>
          </rPr>
          <t>+1で調整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<sst xmlns="http://schemas.openxmlformats.org/spreadsheetml/2006/main" count="360" uniqueCount="142">
  <si>
    <t>合計</t>
    <rPh sb="0" eb="2">
      <t>ゴウケイ</t>
    </rPh>
    <phoneticPr fontId="1"/>
  </si>
  <si>
    <t>配分率
(％)</t>
    <rPh sb="0" eb="2">
      <t>ハイブン</t>
    </rPh>
    <rPh sb="2" eb="3">
      <t>リツ</t>
    </rPh>
    <phoneticPr fontId="1"/>
  </si>
  <si>
    <t>残置材積</t>
    <rPh sb="0" eb="2">
      <t>ザンチ</t>
    </rPh>
    <rPh sb="2" eb="4">
      <t>ザイセキ</t>
    </rPh>
    <phoneticPr fontId="1"/>
  </si>
  <si>
    <t>残置材積
配分率</t>
    <rPh sb="0" eb="2">
      <t>ザンチ</t>
    </rPh>
    <rPh sb="2" eb="4">
      <t>ザイセキ</t>
    </rPh>
    <rPh sb="5" eb="7">
      <t>ハイブン</t>
    </rPh>
    <rPh sb="7" eb="8">
      <t>リツ</t>
    </rPh>
    <phoneticPr fontId="1"/>
  </si>
  <si>
    <t>残置材積
式</t>
    <rPh sb="0" eb="2">
      <t>ザンチ</t>
    </rPh>
    <rPh sb="2" eb="4">
      <t>ザイセキ</t>
    </rPh>
    <rPh sb="5" eb="6">
      <t>シキ</t>
    </rPh>
    <phoneticPr fontId="1"/>
  </si>
  <si>
    <t>搬出材積
(設計数量)</t>
    <rPh sb="0" eb="2">
      <t>ハンシュツ</t>
    </rPh>
    <rPh sb="2" eb="4">
      <t>ザイセキ</t>
    </rPh>
    <rPh sb="6" eb="8">
      <t>セッケイ</t>
    </rPh>
    <rPh sb="8" eb="10">
      <t>スウリョウ</t>
    </rPh>
    <phoneticPr fontId="1"/>
  </si>
  <si>
    <t>地区</t>
    <rPh sb="0" eb="2">
      <t>チク</t>
    </rPh>
    <phoneticPr fontId="1"/>
  </si>
  <si>
    <t>工種</t>
    <rPh sb="0" eb="2">
      <t>コウシュ</t>
    </rPh>
    <phoneticPr fontId="1"/>
  </si>
  <si>
    <t>樹種</t>
    <rPh sb="0" eb="2">
      <t>ジュシュ</t>
    </rPh>
    <phoneticPr fontId="1"/>
  </si>
  <si>
    <t>面積
ha</t>
    <rPh sb="0" eb="2">
      <t>メンセキ</t>
    </rPh>
    <phoneticPr fontId="1"/>
  </si>
  <si>
    <t>a</t>
    <phoneticPr fontId="1"/>
  </si>
  <si>
    <t>b</t>
    <phoneticPr fontId="1"/>
  </si>
  <si>
    <t>c</t>
    <phoneticPr fontId="1"/>
  </si>
  <si>
    <t>d=a/aの合計</t>
    <rPh sb="6" eb="8">
      <t>ゴウケイ</t>
    </rPh>
    <phoneticPr fontId="1"/>
  </si>
  <si>
    <t>e=c*d</t>
    <phoneticPr fontId="1"/>
  </si>
  <si>
    <t>利用材積</t>
    <rPh sb="0" eb="2">
      <t>リヨウ</t>
    </rPh>
    <rPh sb="2" eb="4">
      <t>ザイセキ</t>
    </rPh>
    <phoneticPr fontId="1"/>
  </si>
  <si>
    <t>＜間伐＞</t>
    <rPh sb="1" eb="3">
      <t>カンバツ</t>
    </rPh>
    <phoneticPr fontId="1"/>
  </si>
  <si>
    <t>間伐</t>
    <rPh sb="0" eb="2">
      <t>カンバツ</t>
    </rPh>
    <phoneticPr fontId="1"/>
  </si>
  <si>
    <t>S-5</t>
  </si>
  <si>
    <t>S-7</t>
  </si>
  <si>
    <t>S-3</t>
  </si>
  <si>
    <t>S-4</t>
  </si>
  <si>
    <t>S-8</t>
  </si>
  <si>
    <t>S-9</t>
  </si>
  <si>
    <t>S-10</t>
  </si>
  <si>
    <t>S-18</t>
  </si>
  <si>
    <t>S-19</t>
  </si>
  <si>
    <t>S-20</t>
  </si>
  <si>
    <t>S-22</t>
  </si>
  <si>
    <t>S-23</t>
  </si>
  <si>
    <t>S-24</t>
  </si>
  <si>
    <t>S-26</t>
  </si>
  <si>
    <t>S-27</t>
  </si>
  <si>
    <t>S-28</t>
  </si>
  <si>
    <t>S-29</t>
  </si>
  <si>
    <t>S-30</t>
  </si>
  <si>
    <t>S-32</t>
  </si>
  <si>
    <t>S-33</t>
  </si>
  <si>
    <t>S-34</t>
  </si>
  <si>
    <t>S-35</t>
  </si>
  <si>
    <t>S-38</t>
  </si>
  <si>
    <t>S-39</t>
  </si>
  <si>
    <t>S-40</t>
  </si>
  <si>
    <t>S-41</t>
  </si>
  <si>
    <t>S-43</t>
  </si>
  <si>
    <t>S-44</t>
  </si>
  <si>
    <t>S-46</t>
  </si>
  <si>
    <t>S-53</t>
  </si>
  <si>
    <t>S-54</t>
  </si>
  <si>
    <t>S-55</t>
  </si>
  <si>
    <t>S-57</t>
  </si>
  <si>
    <t>S-58</t>
  </si>
  <si>
    <t>S-59</t>
  </si>
  <si>
    <t>S-64</t>
  </si>
  <si>
    <t>S-65</t>
  </si>
  <si>
    <t>S-66</t>
  </si>
  <si>
    <t>S-67</t>
  </si>
  <si>
    <t>S-71</t>
  </si>
  <si>
    <t>S-73</t>
  </si>
  <si>
    <t>S-74</t>
  </si>
  <si>
    <t>S-75</t>
  </si>
  <si>
    <t>S-76</t>
  </si>
  <si>
    <t>S-77</t>
  </si>
  <si>
    <t>S-78</t>
  </si>
  <si>
    <t>S-79</t>
  </si>
  <si>
    <t>S-80</t>
  </si>
  <si>
    <t>S-81</t>
  </si>
  <si>
    <t>S-83</t>
  </si>
  <si>
    <t>S-87</t>
  </si>
  <si>
    <t>S-88</t>
  </si>
  <si>
    <t>S-89</t>
  </si>
  <si>
    <t>S-91</t>
  </si>
  <si>
    <t>S-100</t>
  </si>
  <si>
    <t>S-101</t>
  </si>
  <si>
    <t>S-103</t>
  </si>
  <si>
    <t>S-104</t>
  </si>
  <si>
    <t>S-106</t>
  </si>
  <si>
    <t>S-107</t>
  </si>
  <si>
    <t>S-108</t>
  </si>
  <si>
    <t>S-113</t>
  </si>
  <si>
    <t>参考丸めなし</t>
    <rPh sb="0" eb="2">
      <t>サンコウ</t>
    </rPh>
    <rPh sb="2" eb="3">
      <t>マル</t>
    </rPh>
    <phoneticPr fontId="1"/>
  </si>
  <si>
    <t>＜更新伐＞</t>
    <rPh sb="1" eb="4">
      <t>コウシンバツ</t>
    </rPh>
    <phoneticPr fontId="1"/>
  </si>
  <si>
    <t>搬出材積(設計数量)の調整　※全体で80m3/haとなるよう各地区の材積を調整する</t>
    <rPh sb="0" eb="2">
      <t>ハンシュツ</t>
    </rPh>
    <rPh sb="2" eb="4">
      <t>ザイセキ</t>
    </rPh>
    <rPh sb="5" eb="7">
      <t>セッケイ</t>
    </rPh>
    <rPh sb="7" eb="9">
      <t>スウリョウ</t>
    </rPh>
    <rPh sb="11" eb="13">
      <t>チョウセイ</t>
    </rPh>
    <rPh sb="15" eb="17">
      <t>ゼンタイ</t>
    </rPh>
    <rPh sb="30" eb="33">
      <t>カクチク</t>
    </rPh>
    <rPh sb="34" eb="36">
      <t>ザイセキ</t>
    </rPh>
    <rPh sb="37" eb="39">
      <t>チョウセイ</t>
    </rPh>
    <phoneticPr fontId="1"/>
  </si>
  <si>
    <t>80m3/ha
超過材積</t>
    <rPh sb="8" eb="10">
      <t>チョウカ</t>
    </rPh>
    <rPh sb="10" eb="12">
      <t>ザイセキ</t>
    </rPh>
    <phoneticPr fontId="1"/>
  </si>
  <si>
    <t>80m3/ha
不足材積</t>
    <rPh sb="8" eb="10">
      <t>フソク</t>
    </rPh>
    <rPh sb="10" eb="12">
      <t>ザイセキ</t>
    </rPh>
    <phoneticPr fontId="1"/>
  </si>
  <si>
    <t>S-68</t>
  </si>
  <si>
    <t>S-72</t>
  </si>
  <si>
    <t>宮内地区</t>
    <rPh sb="0" eb="2">
      <t>ミヤウチ</t>
    </rPh>
    <rPh sb="2" eb="4">
      <t>チク</t>
    </rPh>
    <phoneticPr fontId="1"/>
  </si>
  <si>
    <t>S-6</t>
  </si>
  <si>
    <t>S-12</t>
  </si>
  <si>
    <t>S-13</t>
  </si>
  <si>
    <t>S-15</t>
  </si>
  <si>
    <t>S-21</t>
  </si>
  <si>
    <t>S-31</t>
  </si>
  <si>
    <t>S-37</t>
  </si>
  <si>
    <t>S-42</t>
  </si>
  <si>
    <t>S-45</t>
  </si>
  <si>
    <t>S-47</t>
  </si>
  <si>
    <t>S-60</t>
  </si>
  <si>
    <t>S-63</t>
  </si>
  <si>
    <t>S-69</t>
  </si>
  <si>
    <t>S-70</t>
  </si>
  <si>
    <t>S-97</t>
  </si>
  <si>
    <t>S-98</t>
  </si>
  <si>
    <t>S-111</t>
  </si>
  <si>
    <t>スギ</t>
    <phoneticPr fontId="1"/>
  </si>
  <si>
    <t>ヒノキ</t>
    <phoneticPr fontId="1"/>
  </si>
  <si>
    <t>カラマツ</t>
    <phoneticPr fontId="1"/>
  </si>
  <si>
    <t>スギ・ヒノキ</t>
    <phoneticPr fontId="1"/>
  </si>
  <si>
    <t>アカマツ・ヒノキ</t>
    <phoneticPr fontId="1"/>
  </si>
  <si>
    <t>ヒノキ・アカマツ</t>
    <phoneticPr fontId="1"/>
  </si>
  <si>
    <t>S-1</t>
  </si>
  <si>
    <t>S-2</t>
  </si>
  <si>
    <t>S-11</t>
  </si>
  <si>
    <t>S-14</t>
  </si>
  <si>
    <t>S-16</t>
  </si>
  <si>
    <t>S-17</t>
  </si>
  <si>
    <t>S-25</t>
  </si>
  <si>
    <t>S-48</t>
  </si>
  <si>
    <t>S-49</t>
  </si>
  <si>
    <t>S-50</t>
  </si>
  <si>
    <t>S-52</t>
  </si>
  <si>
    <t>S-62</t>
  </si>
  <si>
    <t>S-82</t>
  </si>
  <si>
    <t>S-85</t>
  </si>
  <si>
    <t>S-90</t>
  </si>
  <si>
    <t>S-95</t>
  </si>
  <si>
    <t>S-96</t>
  </si>
  <si>
    <t>S-99</t>
  </si>
  <si>
    <t>S-102</t>
  </si>
  <si>
    <t>S-109</t>
  </si>
  <si>
    <t>S-110</t>
  </si>
  <si>
    <t>S-112</t>
  </si>
  <si>
    <t>人工林整理伐</t>
    <phoneticPr fontId="1"/>
  </si>
  <si>
    <t>整理伐</t>
    <rPh sb="0" eb="3">
      <t>セイリバツ</t>
    </rPh>
    <phoneticPr fontId="1"/>
  </si>
  <si>
    <t>広葉樹</t>
    <phoneticPr fontId="1"/>
  </si>
  <si>
    <t>アカマツ</t>
    <phoneticPr fontId="1"/>
  </si>
  <si>
    <t>アカマツ・広葉樹</t>
    <phoneticPr fontId="1"/>
  </si>
  <si>
    <t>ヒノキ・広葉樹</t>
    <phoneticPr fontId="1"/>
  </si>
  <si>
    <t>広葉樹・アカマツ</t>
    <phoneticPr fontId="1"/>
  </si>
  <si>
    <t>切り上げ</t>
    <rPh sb="0" eb="1">
      <t>キ</t>
    </rPh>
    <rPh sb="2" eb="3">
      <t>ア</t>
    </rPh>
    <phoneticPr fontId="1"/>
  </si>
  <si>
    <t>切り下げ</t>
    <rPh sb="0" eb="1">
      <t>キ</t>
    </rPh>
    <rPh sb="2" eb="3">
      <t>サ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</si>
</sst>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&quot;ｈａ&quot;"/>
    <numFmt numFmtId="177" formatCode="0,000.00&quot;m3&quot;"/>
    <numFmt numFmtId="178" formatCode="#,000.00&quot;m3&quot;"/>
    <numFmt numFmtId="179" formatCode="0.000"/>
    <numFmt numFmtId="180" formatCode="#,###.00;;0"/>
    <numFmt numFmtId="181" formatCode="0_);[Red]\(0\)"/>
    <numFmt numFmtId="182" formatCode="#,###;;0"/>
    <numFmt numFmtId="183" formatCode="0.0000"/>
  </numFmts>
  <fonts count="9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shrinkToFit="1"/>
    </xf>
    <xf numFmtId="2" fontId="2" fillId="0" borderId="1" xfId="0" applyNumberFormat="1" applyFont="1" applyBorder="1">
      <alignment vertical="center"/>
    </xf>
    <xf numFmtId="2" fontId="2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>
      <alignment vertical="center"/>
    </xf>
    <xf numFmtId="176" fontId="3" fillId="0" borderId="1" xfId="0" applyNumberFormat="1" applyFont="1" applyBorder="1" applyAlignment="1">
      <alignment vertical="center" shrinkToFit="1"/>
    </xf>
    <xf numFmtId="177" fontId="3" fillId="0" borderId="1" xfId="0" applyNumberFormat="1" applyFont="1" applyBorder="1" applyAlignment="1">
      <alignment horizontal="right" vertical="center" shrinkToFit="1"/>
    </xf>
    <xf numFmtId="178" fontId="3" fillId="0" borderId="1" xfId="0" applyNumberFormat="1" applyFont="1" applyBorder="1" applyAlignment="1">
      <alignment horizontal="right" vertical="center" shrinkToFit="1"/>
    </xf>
    <xf numFmtId="0" fontId="2" fillId="2" borderId="1" xfId="0" applyFont="1" applyFill="1" applyBorder="1" applyAlignment="1">
      <alignment horizontal="center" vertical="center" shrinkToFit="1"/>
    </xf>
    <xf numFmtId="177" fontId="3" fillId="2" borderId="1" xfId="0" applyNumberFormat="1" applyFont="1" applyFill="1" applyBorder="1" applyAlignment="1">
      <alignment horizontal="right" vertical="center" shrinkToFit="1"/>
    </xf>
    <xf numFmtId="2" fontId="2" fillId="2" borderId="1" xfId="0" applyNumberFormat="1" applyFont="1" applyFill="1" applyBorder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vertical="center" shrinkToFit="1"/>
    </xf>
    <xf numFmtId="2" fontId="3" fillId="2" borderId="1" xfId="0" applyNumberFormat="1" applyFont="1" applyFill="1" applyBorder="1" applyAlignment="1">
      <alignment vertical="center" shrinkToFit="1"/>
    </xf>
    <xf numFmtId="180" fontId="3" fillId="2" borderId="1" xfId="0" applyNumberFormat="1" applyFont="1" applyFill="1" applyBorder="1" applyAlignment="1">
      <alignment horizontal="right" vertical="center" shrinkToFit="1"/>
    </xf>
    <xf numFmtId="57" fontId="0" fillId="0" borderId="0" xfId="0" applyNumberFormat="1">
      <alignment vertical="center"/>
    </xf>
    <xf numFmtId="181" fontId="0" fillId="0" borderId="0" xfId="0" applyNumberFormat="1">
      <alignment vertical="center"/>
    </xf>
    <xf numFmtId="180" fontId="4" fillId="0" borderId="1" xfId="0" applyNumberFormat="1" applyFont="1" applyBorder="1" applyAlignment="1">
      <alignment horizontal="right" vertical="center" shrinkToFit="1"/>
    </xf>
    <xf numFmtId="182" fontId="4" fillId="0" borderId="1" xfId="0" applyNumberFormat="1" applyFont="1" applyBorder="1" applyAlignment="1">
      <alignment horizontal="right" vertical="center" shrinkToFit="1"/>
    </xf>
    <xf numFmtId="183" fontId="0" fillId="0" borderId="0" xfId="0" applyNumberFormat="1">
      <alignment vertical="center"/>
    </xf>
    <xf numFmtId="181" fontId="2" fillId="0" borderId="1" xfId="0" applyNumberFormat="1" applyFont="1" applyBorder="1" applyAlignment="1">
      <alignment horizontal="right" vertical="center" shrinkToFit="1"/>
    </xf>
    <xf numFmtId="181" fontId="3" fillId="2" borderId="1" xfId="0" applyNumberFormat="1" applyFont="1" applyFill="1" applyBorder="1" applyAlignment="1">
      <alignment horizontal="right" vertical="center" shrinkToFit="1"/>
    </xf>
    <xf numFmtId="182" fontId="3" fillId="2" borderId="1" xfId="0" applyNumberFormat="1" applyFont="1" applyFill="1" applyBorder="1" applyAlignment="1">
      <alignment horizontal="right" vertical="center" shrinkToFit="1"/>
    </xf>
    <xf numFmtId="183" fontId="7" fillId="0" borderId="0" xfId="0" applyNumberFormat="1" applyFont="1">
      <alignment vertical="center"/>
    </xf>
    <xf numFmtId="1" fontId="2" fillId="0" borderId="1" xfId="0" applyNumberFormat="1" applyFont="1" applyBorder="1">
      <alignment vertical="center"/>
    </xf>
    <xf numFmtId="1" fontId="3" fillId="2" borderId="1" xfId="0" applyNumberFormat="1" applyFont="1" applyFill="1" applyBorder="1" applyAlignment="1">
      <alignment horizontal="right" vertical="center" shrinkToFit="1"/>
    </xf>
    <xf numFmtId="0" fontId="8" fillId="0" borderId="0" xfId="0" applyFo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right" vertical="center" shrinkToFit="1"/>
    </xf>
    <xf numFmtId="1" fontId="3" fillId="2" borderId="2" xfId="0" applyNumberFormat="1" applyFont="1" applyFill="1" applyBorder="1" applyAlignment="1">
      <alignment horizontal="right" vertical="center" shrinkToFit="1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A57B7-5332-490C-91F8-1F332522872A}">
  <dimension ref="A1:N49"/>
  <sheetViews>
    <sheetView tabSelected="1" view="pageBreakPreview" zoomScaleNormal="100" zoomScaleSheetLayoutView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P6" sqref="P6"/>
    </sheetView>
  </sheetViews>
  <sheetFormatPr defaultRowHeight="13.5"/>
  <cols>
    <col min="1" max="1" width="7.875" customWidth="1"/>
    <col min="2" max="2" width="7.5" bestFit="1" customWidth="1"/>
    <col min="3" max="3" width="15.5" customWidth="1"/>
    <col min="4" max="4" width="7.375" bestFit="1" customWidth="1"/>
    <col min="5" max="5" width="10.75" bestFit="1" customWidth="1"/>
    <col min="6" max="7" width="10.75" customWidth="1"/>
    <col min="8" max="8" width="15" customWidth="1"/>
    <col min="9" max="9" width="12.75" customWidth="1"/>
    <col min="10" max="10" width="18.375" customWidth="1"/>
    <col min="11" max="11" width="12" customWidth="1"/>
    <col min="12" max="12" width="12" bestFit="1" customWidth="1"/>
  </cols>
  <sheetData>
    <row r="1" spans="1:14" ht="31.5" customHeight="1">
      <c r="A1" t="s">
        <v>82</v>
      </c>
      <c r="K1" t="s">
        <v>87</v>
      </c>
    </row>
    <row r="2" spans="1:14" ht="12.75" customHeight="1">
      <c r="A2" t="s">
        <v>16</v>
      </c>
      <c r="K2" s="15"/>
    </row>
    <row r="3" spans="1:14" ht="31.5" customHeight="1">
      <c r="A3" s="31" t="s">
        <v>6</v>
      </c>
      <c r="B3" s="31" t="s">
        <v>7</v>
      </c>
      <c r="C3" s="31" t="s">
        <v>8</v>
      </c>
      <c r="D3" s="27" t="s">
        <v>9</v>
      </c>
      <c r="E3" s="31" t="s">
        <v>15</v>
      </c>
      <c r="F3" s="11" t="s">
        <v>83</v>
      </c>
      <c r="G3" s="11" t="s">
        <v>84</v>
      </c>
      <c r="H3" s="27" t="s">
        <v>3</v>
      </c>
      <c r="I3" s="11" t="s">
        <v>1</v>
      </c>
      <c r="J3" s="27" t="s">
        <v>4</v>
      </c>
      <c r="K3" s="11" t="s">
        <v>2</v>
      </c>
      <c r="L3" s="27" t="s">
        <v>5</v>
      </c>
    </row>
    <row r="4" spans="1:14">
      <c r="A4" s="32"/>
      <c r="B4" s="32"/>
      <c r="C4" s="32"/>
      <c r="D4" s="28"/>
      <c r="E4" s="32"/>
      <c r="F4" s="11" t="s">
        <v>10</v>
      </c>
      <c r="G4" s="11" t="s">
        <v>11</v>
      </c>
      <c r="H4" s="28"/>
      <c r="I4" s="11" t="s">
        <v>13</v>
      </c>
      <c r="J4" s="28"/>
      <c r="K4" s="11" t="s">
        <v>14</v>
      </c>
      <c r="L4" s="28"/>
      <c r="M4" t="s">
        <v>80</v>
      </c>
    </row>
    <row r="5" spans="1:14" ht="20.100000000000001" customHeight="1">
      <c r="A5" s="1" t="s">
        <v>20</v>
      </c>
      <c r="B5" s="1" t="s">
        <v>17</v>
      </c>
      <c r="C5" s="1" t="s">
        <v>105</v>
      </c>
      <c r="D5" s="12">
        <v>0.02</v>
      </c>
      <c r="E5" s="18">
        <v>6</v>
      </c>
      <c r="F5" s="24">
        <f t="shared" ref="F5:F46" si="0">IF(E5&gt;D5*80,E5-D5*80,"")</f>
        <v>4.4000000000000004</v>
      </c>
      <c r="G5" s="24" t="str">
        <f t="shared" ref="G5:G46" si="1">IF(E5&lt;=D5*80,D5*80-E5,"")</f>
        <v/>
      </c>
      <c r="H5" s="3" t="str">
        <f t="shared" ref="H5:H46" si="2">IF(F5&lt;&gt;"",FIXED(F5,2)&amp;"/"&amp;FIXED($F$47,2),"")</f>
        <v>4.40/887.40</v>
      </c>
      <c r="I5" s="4">
        <f t="shared" ref="I5:I46" si="3">IF(F5&lt;&gt;"",ROUND(F5/$F$47*100,3),"")</f>
        <v>0.496</v>
      </c>
      <c r="J5" s="3" t="str">
        <f t="shared" ref="J5:J45" si="4">IF(I5&lt;&gt;"",FIXED($G$48,2)&amp;"*"&amp;FIXED(I5,3)&amp;"/100","")</f>
        <v>836.20*0.496/100</v>
      </c>
      <c r="K5" s="2">
        <f>IF(I5&lt;&gt;"",ROUND($G$48*I5/100,0),"")</f>
        <v>4</v>
      </c>
      <c r="L5" s="20">
        <f>SUM(E5)-SUM(K5)</f>
        <v>2</v>
      </c>
      <c r="M5" s="19">
        <f t="shared" ref="M5:M46" si="5">$G$48*I5/100</f>
        <v>4.1475519999999992</v>
      </c>
    </row>
    <row r="6" spans="1:14" ht="20.100000000000001" customHeight="1">
      <c r="A6" s="1" t="s">
        <v>18</v>
      </c>
      <c r="B6" s="1" t="s">
        <v>17</v>
      </c>
      <c r="C6" s="1" t="s">
        <v>105</v>
      </c>
      <c r="D6" s="12">
        <v>0.2</v>
      </c>
      <c r="E6" s="18">
        <v>58</v>
      </c>
      <c r="F6" s="24">
        <f t="shared" si="0"/>
        <v>42</v>
      </c>
      <c r="G6" s="24" t="str">
        <f t="shared" si="1"/>
        <v/>
      </c>
      <c r="H6" s="3" t="str">
        <f t="shared" si="2"/>
        <v>42.00/887.40</v>
      </c>
      <c r="I6" s="4">
        <f t="shared" si="3"/>
        <v>4.7329999999999997</v>
      </c>
      <c r="J6" s="3" t="str">
        <f t="shared" si="4"/>
        <v>836.20*4.733/100</v>
      </c>
      <c r="K6" s="2">
        <f>IF(I6&lt;&gt;"",ROUND($G$48*I6/100,0),"")-1</f>
        <v>39</v>
      </c>
      <c r="L6" s="20">
        <f t="shared" ref="L6:L46" si="6">SUM(E6)-SUM(K6)</f>
        <v>19</v>
      </c>
      <c r="M6" s="19">
        <f t="shared" si="5"/>
        <v>39.577345999999991</v>
      </c>
      <c r="N6" s="26" t="s">
        <v>141</v>
      </c>
    </row>
    <row r="7" spans="1:14" ht="20.100000000000001" customHeight="1">
      <c r="A7" s="1" t="s">
        <v>88</v>
      </c>
      <c r="B7" s="1" t="s">
        <v>17</v>
      </c>
      <c r="C7" s="1" t="s">
        <v>106</v>
      </c>
      <c r="D7" s="12">
        <v>0.04</v>
      </c>
      <c r="E7" s="18">
        <v>1</v>
      </c>
      <c r="F7" s="24" t="str">
        <f t="shared" si="0"/>
        <v/>
      </c>
      <c r="G7" s="24">
        <f t="shared" si="1"/>
        <v>2.2000000000000002</v>
      </c>
      <c r="H7" s="3" t="str">
        <f t="shared" si="2"/>
        <v/>
      </c>
      <c r="I7" s="4" t="str">
        <f t="shared" si="3"/>
        <v/>
      </c>
      <c r="J7" s="3" t="str">
        <f t="shared" si="4"/>
        <v/>
      </c>
      <c r="K7" s="2" t="str">
        <f t="shared" ref="K7:K46" si="7">IF(I7&lt;&gt;"",ROUND($G$48*I7/100,0),"")</f>
        <v/>
      </c>
      <c r="L7" s="20">
        <f t="shared" si="6"/>
        <v>1</v>
      </c>
      <c r="M7" s="19" t="e">
        <f t="shared" si="5"/>
        <v>#VALUE!</v>
      </c>
    </row>
    <row r="8" spans="1:14" ht="20.100000000000001" customHeight="1">
      <c r="A8" s="1" t="s">
        <v>89</v>
      </c>
      <c r="B8" s="1" t="s">
        <v>17</v>
      </c>
      <c r="C8" s="1" t="s">
        <v>105</v>
      </c>
      <c r="D8" s="12">
        <v>0.04</v>
      </c>
      <c r="E8" s="18">
        <v>7</v>
      </c>
      <c r="F8" s="24">
        <f t="shared" si="0"/>
        <v>3.8</v>
      </c>
      <c r="G8" s="24" t="str">
        <f t="shared" si="1"/>
        <v/>
      </c>
      <c r="H8" s="3" t="str">
        <f t="shared" si="2"/>
        <v>3.80/887.40</v>
      </c>
      <c r="I8" s="4">
        <f t="shared" si="3"/>
        <v>0.42799999999999999</v>
      </c>
      <c r="J8" s="3" t="str">
        <f t="shared" si="4"/>
        <v>836.20*0.428/100</v>
      </c>
      <c r="K8" s="2">
        <f t="shared" si="7"/>
        <v>4</v>
      </c>
      <c r="L8" s="20">
        <f t="shared" ref="L8" si="8">SUM(E8)-SUM(K8)</f>
        <v>3</v>
      </c>
      <c r="M8" s="19">
        <f t="shared" si="5"/>
        <v>3.5789360000000001</v>
      </c>
    </row>
    <row r="9" spans="1:14" ht="20.100000000000001" customHeight="1">
      <c r="A9" s="1" t="s">
        <v>90</v>
      </c>
      <c r="B9" s="1" t="s">
        <v>17</v>
      </c>
      <c r="C9" s="1" t="s">
        <v>107</v>
      </c>
      <c r="D9" s="12">
        <v>0.06</v>
      </c>
      <c r="E9" s="18">
        <v>8</v>
      </c>
      <c r="F9" s="24">
        <f t="shared" si="0"/>
        <v>3.2</v>
      </c>
      <c r="G9" s="24" t="str">
        <f t="shared" si="1"/>
        <v/>
      </c>
      <c r="H9" s="3" t="str">
        <f t="shared" si="2"/>
        <v>3.20/887.40</v>
      </c>
      <c r="I9" s="4">
        <f t="shared" si="3"/>
        <v>0.36099999999999999</v>
      </c>
      <c r="J9" s="3" t="str">
        <f t="shared" si="4"/>
        <v>836.20*0.361/100</v>
      </c>
      <c r="K9" s="2">
        <f t="shared" si="7"/>
        <v>3</v>
      </c>
      <c r="L9" s="20">
        <f t="shared" ref="L9:L12" si="9">SUM(E9)-SUM(K9)</f>
        <v>5</v>
      </c>
      <c r="M9" s="19">
        <f t="shared" si="5"/>
        <v>3.0186819999999996</v>
      </c>
    </row>
    <row r="10" spans="1:14" ht="20.100000000000001" customHeight="1">
      <c r="A10" s="1" t="s">
        <v>91</v>
      </c>
      <c r="B10" s="1" t="s">
        <v>17</v>
      </c>
      <c r="C10" s="1" t="s">
        <v>106</v>
      </c>
      <c r="D10" s="12">
        <v>0.04</v>
      </c>
      <c r="E10" s="18">
        <v>3</v>
      </c>
      <c r="F10" s="24" t="str">
        <f t="shared" si="0"/>
        <v/>
      </c>
      <c r="G10" s="24">
        <f t="shared" si="1"/>
        <v>0.20000000000000018</v>
      </c>
      <c r="H10" s="3" t="str">
        <f t="shared" si="2"/>
        <v/>
      </c>
      <c r="I10" s="4" t="str">
        <f t="shared" si="3"/>
        <v/>
      </c>
      <c r="J10" s="3" t="str">
        <f t="shared" si="4"/>
        <v/>
      </c>
      <c r="K10" s="2" t="str">
        <f t="shared" si="7"/>
        <v/>
      </c>
      <c r="L10" s="20">
        <f t="shared" si="9"/>
        <v>3</v>
      </c>
      <c r="M10" s="19" t="e">
        <f t="shared" si="5"/>
        <v>#VALUE!</v>
      </c>
    </row>
    <row r="11" spans="1:14" ht="20.100000000000001" customHeight="1">
      <c r="A11" s="1" t="s">
        <v>92</v>
      </c>
      <c r="B11" s="1" t="s">
        <v>17</v>
      </c>
      <c r="C11" s="1" t="s">
        <v>106</v>
      </c>
      <c r="D11" s="12">
        <v>0.98</v>
      </c>
      <c r="E11" s="18">
        <v>128</v>
      </c>
      <c r="F11" s="24">
        <f t="shared" si="0"/>
        <v>49.599999999999994</v>
      </c>
      <c r="G11" s="24" t="str">
        <f t="shared" si="1"/>
        <v/>
      </c>
      <c r="H11" s="3" t="str">
        <f t="shared" si="2"/>
        <v>49.60/887.40</v>
      </c>
      <c r="I11" s="4">
        <f t="shared" si="3"/>
        <v>5.5890000000000004</v>
      </c>
      <c r="J11" s="3" t="str">
        <f t="shared" si="4"/>
        <v>836.20*5.589/100</v>
      </c>
      <c r="K11" s="2">
        <f t="shared" si="7"/>
        <v>47</v>
      </c>
      <c r="L11" s="20">
        <f t="shared" si="9"/>
        <v>81</v>
      </c>
      <c r="M11" s="19">
        <f t="shared" si="5"/>
        <v>46.735217999999996</v>
      </c>
    </row>
    <row r="12" spans="1:14" ht="20.100000000000001" customHeight="1">
      <c r="A12" s="1" t="s">
        <v>29</v>
      </c>
      <c r="B12" s="1" t="s">
        <v>17</v>
      </c>
      <c r="C12" s="1" t="s">
        <v>106</v>
      </c>
      <c r="D12" s="12">
        <v>1.92</v>
      </c>
      <c r="E12" s="18">
        <v>264</v>
      </c>
      <c r="F12" s="24">
        <f t="shared" si="0"/>
        <v>110.4</v>
      </c>
      <c r="G12" s="24" t="str">
        <f t="shared" si="1"/>
        <v/>
      </c>
      <c r="H12" s="3" t="str">
        <f t="shared" si="2"/>
        <v>110.40/887.40</v>
      </c>
      <c r="I12" s="4">
        <f t="shared" si="3"/>
        <v>12.441000000000001</v>
      </c>
      <c r="J12" s="3" t="str">
        <f t="shared" si="4"/>
        <v>836.20*12.441/100</v>
      </c>
      <c r="K12" s="2">
        <f t="shared" si="7"/>
        <v>104</v>
      </c>
      <c r="L12" s="20">
        <f t="shared" si="9"/>
        <v>160</v>
      </c>
      <c r="M12" s="19">
        <f t="shared" si="5"/>
        <v>104.03164199999999</v>
      </c>
    </row>
    <row r="13" spans="1:14" ht="20.100000000000001" customHeight="1">
      <c r="A13" s="1" t="s">
        <v>33</v>
      </c>
      <c r="B13" s="1" t="s">
        <v>17</v>
      </c>
      <c r="C13" s="1" t="s">
        <v>105</v>
      </c>
      <c r="D13" s="12">
        <v>0.08</v>
      </c>
      <c r="E13" s="18">
        <v>6</v>
      </c>
      <c r="F13" s="24" t="str">
        <f t="shared" si="0"/>
        <v/>
      </c>
      <c r="G13" s="24">
        <f t="shared" si="1"/>
        <v>0.40000000000000036</v>
      </c>
      <c r="H13" s="3" t="str">
        <f t="shared" si="2"/>
        <v/>
      </c>
      <c r="I13" s="4" t="str">
        <f t="shared" si="3"/>
        <v/>
      </c>
      <c r="J13" s="3" t="str">
        <f t="shared" si="4"/>
        <v/>
      </c>
      <c r="K13" s="2" t="str">
        <f t="shared" si="7"/>
        <v/>
      </c>
      <c r="L13" s="20">
        <f t="shared" ref="L13" si="10">SUM(E13)-SUM(K13)</f>
        <v>6</v>
      </c>
      <c r="M13" s="19" t="e">
        <f t="shared" si="5"/>
        <v>#VALUE!</v>
      </c>
    </row>
    <row r="14" spans="1:14" ht="20.100000000000001" customHeight="1">
      <c r="A14" s="1" t="s">
        <v>34</v>
      </c>
      <c r="B14" s="1" t="s">
        <v>17</v>
      </c>
      <c r="C14" s="1" t="s">
        <v>105</v>
      </c>
      <c r="D14" s="12">
        <v>0.48</v>
      </c>
      <c r="E14" s="18">
        <v>108</v>
      </c>
      <c r="F14" s="24">
        <f t="shared" si="0"/>
        <v>69.599999999999994</v>
      </c>
      <c r="G14" s="24" t="str">
        <f t="shared" si="1"/>
        <v/>
      </c>
      <c r="H14" s="3" t="str">
        <f t="shared" si="2"/>
        <v>69.60/887.40</v>
      </c>
      <c r="I14" s="4">
        <f t="shared" si="3"/>
        <v>7.843</v>
      </c>
      <c r="J14" s="3" t="str">
        <f t="shared" si="4"/>
        <v>836.20*7.843/100</v>
      </c>
      <c r="K14" s="2">
        <f t="shared" si="7"/>
        <v>66</v>
      </c>
      <c r="L14" s="20">
        <f t="shared" ref="L14:L16" si="11">SUM(E14)-SUM(K14)</f>
        <v>42</v>
      </c>
      <c r="M14" s="19">
        <f t="shared" si="5"/>
        <v>65.583165999999991</v>
      </c>
    </row>
    <row r="15" spans="1:14" ht="20.100000000000001" customHeight="1">
      <c r="A15" s="1" t="s">
        <v>35</v>
      </c>
      <c r="B15" s="1" t="s">
        <v>17</v>
      </c>
      <c r="C15" s="1" t="s">
        <v>106</v>
      </c>
      <c r="D15" s="12">
        <v>0.06</v>
      </c>
      <c r="E15" s="18">
        <v>4</v>
      </c>
      <c r="F15" s="24" t="str">
        <f t="shared" si="0"/>
        <v/>
      </c>
      <c r="G15" s="24">
        <f t="shared" si="1"/>
        <v>0.79999999999999982</v>
      </c>
      <c r="H15" s="3" t="str">
        <f t="shared" si="2"/>
        <v/>
      </c>
      <c r="I15" s="4" t="str">
        <f t="shared" si="3"/>
        <v/>
      </c>
      <c r="J15" s="3" t="str">
        <f t="shared" si="4"/>
        <v/>
      </c>
      <c r="K15" s="2" t="str">
        <f t="shared" si="7"/>
        <v/>
      </c>
      <c r="L15" s="20">
        <f t="shared" si="11"/>
        <v>4</v>
      </c>
      <c r="M15" s="23" t="e">
        <f t="shared" si="5"/>
        <v>#VALUE!</v>
      </c>
    </row>
    <row r="16" spans="1:14" ht="20.100000000000001" customHeight="1">
      <c r="A16" s="1" t="s">
        <v>93</v>
      </c>
      <c r="B16" s="1" t="s">
        <v>17</v>
      </c>
      <c r="C16" s="1" t="s">
        <v>105</v>
      </c>
      <c r="D16" s="12">
        <v>0.1</v>
      </c>
      <c r="E16" s="18">
        <v>12</v>
      </c>
      <c r="F16" s="24">
        <f t="shared" si="0"/>
        <v>4</v>
      </c>
      <c r="G16" s="24" t="str">
        <f t="shared" si="1"/>
        <v/>
      </c>
      <c r="H16" s="3" t="str">
        <f t="shared" si="2"/>
        <v>4.00/887.40</v>
      </c>
      <c r="I16" s="4">
        <f t="shared" si="3"/>
        <v>0.45100000000000001</v>
      </c>
      <c r="J16" s="3" t="str">
        <f t="shared" si="4"/>
        <v>836.20*0.451/100</v>
      </c>
      <c r="K16" s="2">
        <f t="shared" si="7"/>
        <v>4</v>
      </c>
      <c r="L16" s="20">
        <f t="shared" si="11"/>
        <v>8</v>
      </c>
      <c r="M16" s="19">
        <f t="shared" si="5"/>
        <v>3.7712619999999997</v>
      </c>
    </row>
    <row r="17" spans="1:13" ht="20.100000000000001" customHeight="1">
      <c r="A17" s="1" t="s">
        <v>39</v>
      </c>
      <c r="B17" s="1" t="s">
        <v>17</v>
      </c>
      <c r="C17" s="1" t="s">
        <v>106</v>
      </c>
      <c r="D17" s="12">
        <v>0.15</v>
      </c>
      <c r="E17" s="18">
        <v>10</v>
      </c>
      <c r="F17" s="24" t="str">
        <f t="shared" si="0"/>
        <v/>
      </c>
      <c r="G17" s="24">
        <f t="shared" si="1"/>
        <v>2</v>
      </c>
      <c r="H17" s="3" t="str">
        <f t="shared" si="2"/>
        <v/>
      </c>
      <c r="I17" s="4" t="str">
        <f t="shared" si="3"/>
        <v/>
      </c>
      <c r="J17" s="3" t="str">
        <f t="shared" si="4"/>
        <v/>
      </c>
      <c r="K17" s="2" t="str">
        <f t="shared" si="7"/>
        <v/>
      </c>
      <c r="L17" s="20">
        <f t="shared" ref="L17" si="12">SUM(E17)-SUM(K17)</f>
        <v>10</v>
      </c>
      <c r="M17" s="19" t="e">
        <f t="shared" si="5"/>
        <v>#VALUE!</v>
      </c>
    </row>
    <row r="18" spans="1:13" ht="20.100000000000001" customHeight="1">
      <c r="A18" s="1" t="s">
        <v>94</v>
      </c>
      <c r="B18" s="1" t="s">
        <v>17</v>
      </c>
      <c r="C18" s="1" t="s">
        <v>105</v>
      </c>
      <c r="D18" s="12">
        <v>2.76</v>
      </c>
      <c r="E18" s="18">
        <v>476</v>
      </c>
      <c r="F18" s="24">
        <f t="shared" si="0"/>
        <v>255.20000000000002</v>
      </c>
      <c r="G18" s="24" t="str">
        <f t="shared" si="1"/>
        <v/>
      </c>
      <c r="H18" s="3" t="str">
        <f t="shared" si="2"/>
        <v>255.20/887.40</v>
      </c>
      <c r="I18" s="4">
        <f t="shared" si="3"/>
        <v>28.757999999999999</v>
      </c>
      <c r="J18" s="3" t="str">
        <f t="shared" si="4"/>
        <v>836.20*28.758/100</v>
      </c>
      <c r="K18" s="2">
        <f t="shared" si="7"/>
        <v>240</v>
      </c>
      <c r="L18" s="20">
        <f t="shared" ref="L18" si="13">SUM(E18)-SUM(K18)</f>
        <v>236</v>
      </c>
      <c r="M18" s="19">
        <f t="shared" si="5"/>
        <v>240.47439599999998</v>
      </c>
    </row>
    <row r="19" spans="1:13" ht="20.100000000000001" customHeight="1">
      <c r="A19" s="1" t="s">
        <v>40</v>
      </c>
      <c r="B19" s="1" t="s">
        <v>17</v>
      </c>
      <c r="C19" s="1" t="s">
        <v>107</v>
      </c>
      <c r="D19" s="12">
        <v>0.09</v>
      </c>
      <c r="E19" s="18">
        <v>4</v>
      </c>
      <c r="F19" s="24" t="str">
        <f t="shared" si="0"/>
        <v/>
      </c>
      <c r="G19" s="24">
        <f t="shared" si="1"/>
        <v>3.1999999999999993</v>
      </c>
      <c r="H19" s="3" t="str">
        <f t="shared" si="2"/>
        <v/>
      </c>
      <c r="I19" s="4" t="str">
        <f t="shared" si="3"/>
        <v/>
      </c>
      <c r="J19" s="3" t="str">
        <f t="shared" si="4"/>
        <v/>
      </c>
      <c r="K19" s="2" t="str">
        <f t="shared" si="7"/>
        <v/>
      </c>
      <c r="L19" s="20">
        <f t="shared" ref="L19:L27" si="14">SUM(E19)-SUM(K19)</f>
        <v>4</v>
      </c>
      <c r="M19" s="19" t="e">
        <f t="shared" si="5"/>
        <v>#VALUE!</v>
      </c>
    </row>
    <row r="20" spans="1:13" ht="20.100000000000001" customHeight="1">
      <c r="A20" s="1" t="s">
        <v>42</v>
      </c>
      <c r="B20" s="1" t="s">
        <v>17</v>
      </c>
      <c r="C20" s="1" t="s">
        <v>107</v>
      </c>
      <c r="D20" s="12">
        <v>0.12</v>
      </c>
      <c r="E20" s="18">
        <v>16</v>
      </c>
      <c r="F20" s="24">
        <f t="shared" si="0"/>
        <v>6.4</v>
      </c>
      <c r="G20" s="24" t="str">
        <f t="shared" si="1"/>
        <v/>
      </c>
      <c r="H20" s="3" t="str">
        <f t="shared" si="2"/>
        <v>6.40/887.40</v>
      </c>
      <c r="I20" s="4">
        <f t="shared" si="3"/>
        <v>0.72099999999999997</v>
      </c>
      <c r="J20" s="3" t="str">
        <f t="shared" si="4"/>
        <v>836.20*0.721/100</v>
      </c>
      <c r="K20" s="2">
        <f t="shared" si="7"/>
        <v>6</v>
      </c>
      <c r="L20" s="20">
        <f t="shared" si="14"/>
        <v>10</v>
      </c>
      <c r="M20" s="19">
        <f t="shared" si="5"/>
        <v>6.0290019999999993</v>
      </c>
    </row>
    <row r="21" spans="1:13" ht="20.100000000000001" customHeight="1">
      <c r="A21" s="1" t="s">
        <v>43</v>
      </c>
      <c r="B21" s="1" t="s">
        <v>17</v>
      </c>
      <c r="C21" s="1" t="s">
        <v>107</v>
      </c>
      <c r="D21" s="12">
        <v>0.24</v>
      </c>
      <c r="E21" s="18">
        <v>23</v>
      </c>
      <c r="F21" s="24">
        <f t="shared" si="0"/>
        <v>3.8000000000000007</v>
      </c>
      <c r="G21" s="24" t="str">
        <f t="shared" si="1"/>
        <v/>
      </c>
      <c r="H21" s="3" t="str">
        <f t="shared" si="2"/>
        <v>3.80/887.40</v>
      </c>
      <c r="I21" s="4">
        <f t="shared" si="3"/>
        <v>0.42799999999999999</v>
      </c>
      <c r="J21" s="3" t="str">
        <f t="shared" si="4"/>
        <v>836.20*0.428/100</v>
      </c>
      <c r="K21" s="2">
        <f t="shared" si="7"/>
        <v>4</v>
      </c>
      <c r="L21" s="20">
        <f t="shared" si="14"/>
        <v>19</v>
      </c>
      <c r="M21" s="19">
        <f t="shared" si="5"/>
        <v>3.5789360000000001</v>
      </c>
    </row>
    <row r="22" spans="1:13" ht="20.100000000000001" customHeight="1">
      <c r="A22" s="1" t="s">
        <v>95</v>
      </c>
      <c r="B22" s="1" t="s">
        <v>17</v>
      </c>
      <c r="C22" s="1" t="s">
        <v>108</v>
      </c>
      <c r="D22" s="12">
        <v>0.32</v>
      </c>
      <c r="E22" s="18">
        <v>32</v>
      </c>
      <c r="F22" s="24">
        <f t="shared" si="0"/>
        <v>6.3999999999999986</v>
      </c>
      <c r="G22" s="24" t="str">
        <f t="shared" si="1"/>
        <v/>
      </c>
      <c r="H22" s="3" t="str">
        <f t="shared" si="2"/>
        <v>6.40/887.40</v>
      </c>
      <c r="I22" s="4">
        <f t="shared" si="3"/>
        <v>0.72099999999999997</v>
      </c>
      <c r="J22" s="3" t="str">
        <f t="shared" si="4"/>
        <v>836.20*0.721/100</v>
      </c>
      <c r="K22" s="2">
        <f t="shared" si="7"/>
        <v>6</v>
      </c>
      <c r="L22" s="20">
        <f t="shared" ref="L22" si="15">SUM(E22)-SUM(K22)</f>
        <v>26</v>
      </c>
      <c r="M22" s="19">
        <f t="shared" si="5"/>
        <v>6.0290019999999993</v>
      </c>
    </row>
    <row r="23" spans="1:13" ht="20.100000000000001" customHeight="1">
      <c r="A23" s="1" t="s">
        <v>96</v>
      </c>
      <c r="B23" s="1" t="s">
        <v>17</v>
      </c>
      <c r="C23" s="1" t="s">
        <v>108</v>
      </c>
      <c r="D23" s="12">
        <v>0.12</v>
      </c>
      <c r="E23" s="18">
        <v>9</v>
      </c>
      <c r="F23" s="24" t="str">
        <f t="shared" si="0"/>
        <v/>
      </c>
      <c r="G23" s="24">
        <f t="shared" si="1"/>
        <v>0.59999999999999964</v>
      </c>
      <c r="H23" s="3" t="str">
        <f t="shared" si="2"/>
        <v/>
      </c>
      <c r="I23" s="4" t="str">
        <f t="shared" si="3"/>
        <v/>
      </c>
      <c r="J23" s="3" t="str">
        <f t="shared" si="4"/>
        <v/>
      </c>
      <c r="K23" s="2" t="str">
        <f t="shared" si="7"/>
        <v/>
      </c>
      <c r="L23" s="20">
        <f t="shared" ref="L23" si="16">SUM(E23)-SUM(K23)</f>
        <v>9</v>
      </c>
      <c r="M23" s="19" t="e">
        <f t="shared" si="5"/>
        <v>#VALUE!</v>
      </c>
    </row>
    <row r="24" spans="1:13" ht="20.100000000000001" customHeight="1">
      <c r="A24" s="1" t="s">
        <v>97</v>
      </c>
      <c r="B24" s="1" t="s">
        <v>17</v>
      </c>
      <c r="C24" s="1" t="s">
        <v>105</v>
      </c>
      <c r="D24" s="12">
        <v>0.3</v>
      </c>
      <c r="E24" s="18">
        <v>19</v>
      </c>
      <c r="F24" s="24" t="str">
        <f t="shared" si="0"/>
        <v/>
      </c>
      <c r="G24" s="24">
        <f t="shared" si="1"/>
        <v>5</v>
      </c>
      <c r="H24" s="3" t="str">
        <f t="shared" si="2"/>
        <v/>
      </c>
      <c r="I24" s="4" t="str">
        <f t="shared" si="3"/>
        <v/>
      </c>
      <c r="J24" s="3" t="str">
        <f t="shared" si="4"/>
        <v/>
      </c>
      <c r="K24" s="2" t="str">
        <f t="shared" si="7"/>
        <v/>
      </c>
      <c r="L24" s="20">
        <f t="shared" ref="L24" si="17">SUM(E24)-SUM(K24)</f>
        <v>19</v>
      </c>
      <c r="M24" s="19" t="e">
        <f t="shared" si="5"/>
        <v>#VALUE!</v>
      </c>
    </row>
    <row r="25" spans="1:13" ht="20.100000000000001" customHeight="1">
      <c r="A25" s="1" t="s">
        <v>49</v>
      </c>
      <c r="B25" s="1" t="s">
        <v>17</v>
      </c>
      <c r="C25" s="1" t="s">
        <v>105</v>
      </c>
      <c r="D25" s="12">
        <v>0.03</v>
      </c>
      <c r="E25" s="18">
        <v>8</v>
      </c>
      <c r="F25" s="24">
        <f t="shared" si="0"/>
        <v>5.6</v>
      </c>
      <c r="G25" s="24" t="str">
        <f t="shared" si="1"/>
        <v/>
      </c>
      <c r="H25" s="3" t="str">
        <f t="shared" si="2"/>
        <v>5.60/887.40</v>
      </c>
      <c r="I25" s="4">
        <f t="shared" si="3"/>
        <v>0.63100000000000001</v>
      </c>
      <c r="J25" s="3" t="str">
        <f t="shared" si="4"/>
        <v>836.20*0.631/100</v>
      </c>
      <c r="K25" s="2">
        <f t="shared" si="7"/>
        <v>5</v>
      </c>
      <c r="L25" s="20">
        <f t="shared" si="14"/>
        <v>3</v>
      </c>
      <c r="M25" s="19">
        <f t="shared" si="5"/>
        <v>5.2764220000000002</v>
      </c>
    </row>
    <row r="26" spans="1:13" ht="20.100000000000001" customHeight="1">
      <c r="A26" s="1" t="s">
        <v>51</v>
      </c>
      <c r="B26" s="1" t="s">
        <v>17</v>
      </c>
      <c r="C26" s="1" t="s">
        <v>105</v>
      </c>
      <c r="D26" s="12">
        <v>0.9</v>
      </c>
      <c r="E26" s="18">
        <v>220</v>
      </c>
      <c r="F26" s="24">
        <f t="shared" si="0"/>
        <v>148</v>
      </c>
      <c r="G26" s="24" t="str">
        <f t="shared" si="1"/>
        <v/>
      </c>
      <c r="H26" s="3" t="str">
        <f t="shared" si="2"/>
        <v>148.00/887.40</v>
      </c>
      <c r="I26" s="4">
        <f t="shared" si="3"/>
        <v>16.678000000000001</v>
      </c>
      <c r="J26" s="3" t="str">
        <f t="shared" si="4"/>
        <v>836.20*16.678/100</v>
      </c>
      <c r="K26" s="2">
        <f t="shared" si="7"/>
        <v>139</v>
      </c>
      <c r="L26" s="20">
        <f t="shared" si="14"/>
        <v>81</v>
      </c>
      <c r="M26" s="19">
        <f t="shared" si="5"/>
        <v>139.46143599999999</v>
      </c>
    </row>
    <row r="27" spans="1:13" ht="20.100000000000001" customHeight="1">
      <c r="A27" s="1" t="s">
        <v>98</v>
      </c>
      <c r="B27" s="1" t="s">
        <v>17</v>
      </c>
      <c r="C27" s="1" t="s">
        <v>106</v>
      </c>
      <c r="D27" s="12">
        <v>0.7</v>
      </c>
      <c r="E27" s="18">
        <v>53</v>
      </c>
      <c r="F27" s="24" t="str">
        <f t="shared" si="0"/>
        <v/>
      </c>
      <c r="G27" s="24">
        <f t="shared" si="1"/>
        <v>3</v>
      </c>
      <c r="H27" s="3" t="str">
        <f t="shared" si="2"/>
        <v/>
      </c>
      <c r="I27" s="4" t="str">
        <f t="shared" si="3"/>
        <v/>
      </c>
      <c r="J27" s="3" t="str">
        <f t="shared" si="4"/>
        <v/>
      </c>
      <c r="K27" s="2" t="str">
        <f t="shared" si="7"/>
        <v/>
      </c>
      <c r="L27" s="20">
        <f t="shared" si="14"/>
        <v>53</v>
      </c>
      <c r="M27" s="19" t="e">
        <f t="shared" si="5"/>
        <v>#VALUE!</v>
      </c>
    </row>
    <row r="28" spans="1:13" ht="20.100000000000001" customHeight="1">
      <c r="A28" s="1" t="s">
        <v>99</v>
      </c>
      <c r="B28" s="1" t="s">
        <v>17</v>
      </c>
      <c r="C28" s="1" t="s">
        <v>109</v>
      </c>
      <c r="D28" s="12">
        <v>0.09</v>
      </c>
      <c r="E28" s="18">
        <v>5</v>
      </c>
      <c r="F28" s="24" t="str">
        <f t="shared" si="0"/>
        <v/>
      </c>
      <c r="G28" s="24">
        <f t="shared" si="1"/>
        <v>2.1999999999999993</v>
      </c>
      <c r="H28" s="3" t="str">
        <f t="shared" si="2"/>
        <v/>
      </c>
      <c r="I28" s="4" t="str">
        <f t="shared" si="3"/>
        <v/>
      </c>
      <c r="J28" s="3" t="str">
        <f t="shared" si="4"/>
        <v/>
      </c>
      <c r="K28" s="2" t="str">
        <f t="shared" si="7"/>
        <v/>
      </c>
      <c r="L28" s="20">
        <f t="shared" ref="L28" si="18">SUM(E28)-SUM(K28)</f>
        <v>5</v>
      </c>
      <c r="M28" s="19" t="e">
        <f t="shared" si="5"/>
        <v>#VALUE!</v>
      </c>
    </row>
    <row r="29" spans="1:13" ht="20.100000000000001" customHeight="1">
      <c r="A29" s="1" t="s">
        <v>53</v>
      </c>
      <c r="B29" s="1" t="s">
        <v>17</v>
      </c>
      <c r="C29" s="1" t="s">
        <v>105</v>
      </c>
      <c r="D29" s="12">
        <v>0.37</v>
      </c>
      <c r="E29" s="18">
        <v>66</v>
      </c>
      <c r="F29" s="24">
        <f t="shared" si="0"/>
        <v>36.4</v>
      </c>
      <c r="G29" s="24" t="str">
        <f t="shared" si="1"/>
        <v/>
      </c>
      <c r="H29" s="3" t="str">
        <f t="shared" si="2"/>
        <v>36.40/887.40</v>
      </c>
      <c r="I29" s="4">
        <f t="shared" si="3"/>
        <v>4.1020000000000003</v>
      </c>
      <c r="J29" s="3" t="str">
        <f t="shared" si="4"/>
        <v>836.20*4.102/100</v>
      </c>
      <c r="K29" s="2">
        <f t="shared" si="7"/>
        <v>34</v>
      </c>
      <c r="L29" s="20">
        <f t="shared" ref="L29" si="19">SUM(E29)-SUM(K29)</f>
        <v>32</v>
      </c>
      <c r="M29" s="19">
        <f t="shared" si="5"/>
        <v>34.300924000000002</v>
      </c>
    </row>
    <row r="30" spans="1:13" ht="20.100000000000001" customHeight="1">
      <c r="A30" s="1" t="s">
        <v>56</v>
      </c>
      <c r="B30" s="1" t="s">
        <v>17</v>
      </c>
      <c r="C30" s="1" t="s">
        <v>105</v>
      </c>
      <c r="D30" s="12">
        <v>0.06</v>
      </c>
      <c r="E30" s="18">
        <v>14</v>
      </c>
      <c r="F30" s="24">
        <f t="shared" si="0"/>
        <v>9.1999999999999993</v>
      </c>
      <c r="G30" s="24" t="str">
        <f t="shared" si="1"/>
        <v/>
      </c>
      <c r="H30" s="3" t="str">
        <f t="shared" si="2"/>
        <v>9.20/887.40</v>
      </c>
      <c r="I30" s="4">
        <f t="shared" si="3"/>
        <v>1.0369999999999999</v>
      </c>
      <c r="J30" s="3" t="str">
        <f t="shared" si="4"/>
        <v>836.20*1.037/100</v>
      </c>
      <c r="K30" s="2">
        <f t="shared" si="7"/>
        <v>9</v>
      </c>
      <c r="L30" s="20">
        <f t="shared" ref="L30:L33" si="20">SUM(E30)-SUM(K30)</f>
        <v>5</v>
      </c>
      <c r="M30" s="19">
        <f t="shared" si="5"/>
        <v>8.6713939999999994</v>
      </c>
    </row>
    <row r="31" spans="1:13" ht="20.100000000000001" customHeight="1">
      <c r="A31" s="1" t="s">
        <v>85</v>
      </c>
      <c r="B31" s="1" t="s">
        <v>17</v>
      </c>
      <c r="C31" s="1" t="s">
        <v>106</v>
      </c>
      <c r="D31" s="12">
        <v>0.04</v>
      </c>
      <c r="E31" s="18">
        <v>3</v>
      </c>
      <c r="F31" s="24" t="str">
        <f t="shared" si="0"/>
        <v/>
      </c>
      <c r="G31" s="24">
        <f t="shared" si="1"/>
        <v>0.20000000000000018</v>
      </c>
      <c r="H31" s="3" t="str">
        <f t="shared" si="2"/>
        <v/>
      </c>
      <c r="I31" s="4" t="str">
        <f t="shared" si="3"/>
        <v/>
      </c>
      <c r="J31" s="3" t="str">
        <f t="shared" si="4"/>
        <v/>
      </c>
      <c r="K31" s="2" t="str">
        <f t="shared" si="7"/>
        <v/>
      </c>
      <c r="L31" s="20">
        <f t="shared" si="20"/>
        <v>3</v>
      </c>
      <c r="M31" s="23" t="e">
        <f t="shared" si="5"/>
        <v>#VALUE!</v>
      </c>
    </row>
    <row r="32" spans="1:13" ht="20.100000000000001" customHeight="1">
      <c r="A32" s="1" t="s">
        <v>100</v>
      </c>
      <c r="B32" s="1" t="s">
        <v>17</v>
      </c>
      <c r="C32" s="1" t="s">
        <v>105</v>
      </c>
      <c r="D32" s="12">
        <v>0.63</v>
      </c>
      <c r="E32" s="18">
        <v>97</v>
      </c>
      <c r="F32" s="24">
        <f t="shared" si="0"/>
        <v>46.6</v>
      </c>
      <c r="G32" s="24" t="str">
        <f t="shared" si="1"/>
        <v/>
      </c>
      <c r="H32" s="3" t="str">
        <f t="shared" si="2"/>
        <v>46.60/887.40</v>
      </c>
      <c r="I32" s="4">
        <f t="shared" si="3"/>
        <v>5.2510000000000003</v>
      </c>
      <c r="J32" s="3" t="str">
        <f t="shared" si="4"/>
        <v>836.20*5.251/100</v>
      </c>
      <c r="K32" s="2">
        <f t="shared" si="7"/>
        <v>44</v>
      </c>
      <c r="L32" s="20">
        <f t="shared" si="20"/>
        <v>53</v>
      </c>
      <c r="M32" s="19">
        <f t="shared" si="5"/>
        <v>43.908861999999999</v>
      </c>
    </row>
    <row r="33" spans="1:13" ht="20.100000000000001" customHeight="1">
      <c r="A33" s="1" t="s">
        <v>101</v>
      </c>
      <c r="B33" s="1" t="s">
        <v>17</v>
      </c>
      <c r="C33" s="1" t="s">
        <v>106</v>
      </c>
      <c r="D33" s="12">
        <v>0.26</v>
      </c>
      <c r="E33" s="18">
        <v>10</v>
      </c>
      <c r="F33" s="24" t="str">
        <f t="shared" si="0"/>
        <v/>
      </c>
      <c r="G33" s="24">
        <f t="shared" si="1"/>
        <v>10.8</v>
      </c>
      <c r="H33" s="3" t="str">
        <f t="shared" si="2"/>
        <v/>
      </c>
      <c r="I33" s="4" t="str">
        <f t="shared" si="3"/>
        <v/>
      </c>
      <c r="J33" s="3" t="str">
        <f t="shared" si="4"/>
        <v/>
      </c>
      <c r="K33" s="2" t="str">
        <f t="shared" si="7"/>
        <v/>
      </c>
      <c r="L33" s="20">
        <f t="shared" si="20"/>
        <v>10</v>
      </c>
      <c r="M33" s="19" t="e">
        <f t="shared" si="5"/>
        <v>#VALUE!</v>
      </c>
    </row>
    <row r="34" spans="1:13" ht="20.100000000000001" customHeight="1">
      <c r="A34" s="1" t="s">
        <v>57</v>
      </c>
      <c r="B34" s="1" t="s">
        <v>17</v>
      </c>
      <c r="C34" s="1" t="s">
        <v>110</v>
      </c>
      <c r="D34" s="12">
        <v>0.23</v>
      </c>
      <c r="E34" s="18">
        <v>11</v>
      </c>
      <c r="F34" s="24" t="str">
        <f t="shared" si="0"/>
        <v/>
      </c>
      <c r="G34" s="24">
        <f t="shared" si="1"/>
        <v>7.4000000000000021</v>
      </c>
      <c r="H34" s="3" t="str">
        <f t="shared" si="2"/>
        <v/>
      </c>
      <c r="I34" s="4" t="str">
        <f t="shared" si="3"/>
        <v/>
      </c>
      <c r="J34" s="3" t="str">
        <f t="shared" si="4"/>
        <v/>
      </c>
      <c r="K34" s="2" t="str">
        <f t="shared" si="7"/>
        <v/>
      </c>
      <c r="L34" s="20">
        <f t="shared" ref="L34" si="21">SUM(E34)-SUM(K34)</f>
        <v>11</v>
      </c>
      <c r="M34" s="19" t="e">
        <f t="shared" si="5"/>
        <v>#VALUE!</v>
      </c>
    </row>
    <row r="35" spans="1:13" ht="20.100000000000001" customHeight="1">
      <c r="A35" s="1" t="s">
        <v>58</v>
      </c>
      <c r="B35" s="1" t="s">
        <v>17</v>
      </c>
      <c r="C35" s="1" t="s">
        <v>108</v>
      </c>
      <c r="D35" s="12">
        <v>0.2</v>
      </c>
      <c r="E35" s="18">
        <v>9</v>
      </c>
      <c r="F35" s="24" t="str">
        <f t="shared" si="0"/>
        <v/>
      </c>
      <c r="G35" s="24">
        <f t="shared" si="1"/>
        <v>7</v>
      </c>
      <c r="H35" s="3" t="str">
        <f t="shared" si="2"/>
        <v/>
      </c>
      <c r="I35" s="4" t="str">
        <f t="shared" si="3"/>
        <v/>
      </c>
      <c r="J35" s="3" t="str">
        <f t="shared" si="4"/>
        <v/>
      </c>
      <c r="K35" s="2" t="str">
        <f t="shared" si="7"/>
        <v/>
      </c>
      <c r="L35" s="20">
        <f t="shared" ref="L35" si="22">SUM(E35)-SUM(K35)</f>
        <v>9</v>
      </c>
      <c r="M35" s="19" t="e">
        <f t="shared" si="5"/>
        <v>#VALUE!</v>
      </c>
    </row>
    <row r="36" spans="1:13" ht="20.100000000000001" customHeight="1">
      <c r="A36" s="1" t="s">
        <v>61</v>
      </c>
      <c r="B36" s="1" t="s">
        <v>17</v>
      </c>
      <c r="C36" s="1" t="s">
        <v>106</v>
      </c>
      <c r="D36" s="12">
        <v>0.1</v>
      </c>
      <c r="E36" s="18">
        <v>5</v>
      </c>
      <c r="F36" s="24" t="str">
        <f t="shared" si="0"/>
        <v/>
      </c>
      <c r="G36" s="24">
        <f t="shared" si="1"/>
        <v>3</v>
      </c>
      <c r="H36" s="3" t="str">
        <f t="shared" si="2"/>
        <v/>
      </c>
      <c r="I36" s="4" t="str">
        <f t="shared" si="3"/>
        <v/>
      </c>
      <c r="J36" s="3" t="str">
        <f t="shared" si="4"/>
        <v/>
      </c>
      <c r="K36" s="2" t="str">
        <f t="shared" si="7"/>
        <v/>
      </c>
      <c r="L36" s="20">
        <f t="shared" ref="L36:L39" si="23">SUM(E36)-SUM(K36)</f>
        <v>5</v>
      </c>
      <c r="M36" s="19" t="e">
        <f t="shared" si="5"/>
        <v>#VALUE!</v>
      </c>
    </row>
    <row r="37" spans="1:13" ht="20.100000000000001" customHeight="1">
      <c r="A37" s="1" t="s">
        <v>63</v>
      </c>
      <c r="B37" s="1" t="s">
        <v>17</v>
      </c>
      <c r="C37" s="1" t="s">
        <v>106</v>
      </c>
      <c r="D37" s="12">
        <v>0.02</v>
      </c>
      <c r="E37" s="18">
        <v>1</v>
      </c>
      <c r="F37" s="24" t="str">
        <f t="shared" si="0"/>
        <v/>
      </c>
      <c r="G37" s="24">
        <f t="shared" si="1"/>
        <v>0.60000000000000009</v>
      </c>
      <c r="H37" s="3" t="str">
        <f t="shared" si="2"/>
        <v/>
      </c>
      <c r="I37" s="4" t="str">
        <f t="shared" si="3"/>
        <v/>
      </c>
      <c r="J37" s="3" t="str">
        <f t="shared" si="4"/>
        <v/>
      </c>
      <c r="K37" s="2" t="str">
        <f t="shared" si="7"/>
        <v/>
      </c>
      <c r="L37" s="20">
        <f t="shared" si="23"/>
        <v>1</v>
      </c>
      <c r="M37" s="19" t="e">
        <f t="shared" si="5"/>
        <v>#VALUE!</v>
      </c>
    </row>
    <row r="38" spans="1:13" ht="20.100000000000001" customHeight="1">
      <c r="A38" s="1" t="s">
        <v>66</v>
      </c>
      <c r="B38" s="1" t="s">
        <v>17</v>
      </c>
      <c r="C38" s="1" t="s">
        <v>105</v>
      </c>
      <c r="D38" s="12">
        <v>0.65</v>
      </c>
      <c r="E38" s="18">
        <v>107</v>
      </c>
      <c r="F38" s="24">
        <f t="shared" si="0"/>
        <v>55</v>
      </c>
      <c r="G38" s="24" t="str">
        <f t="shared" si="1"/>
        <v/>
      </c>
      <c r="H38" s="3" t="str">
        <f t="shared" si="2"/>
        <v>55.00/887.40</v>
      </c>
      <c r="I38" s="4">
        <f t="shared" si="3"/>
        <v>6.1980000000000004</v>
      </c>
      <c r="J38" s="3" t="str">
        <f t="shared" si="4"/>
        <v>836.20*6.198/100</v>
      </c>
      <c r="K38" s="2">
        <f t="shared" si="7"/>
        <v>52</v>
      </c>
      <c r="L38" s="20">
        <f t="shared" si="23"/>
        <v>55</v>
      </c>
      <c r="M38" s="19">
        <f t="shared" si="5"/>
        <v>51.827676000000004</v>
      </c>
    </row>
    <row r="39" spans="1:13" ht="20.100000000000001" customHeight="1">
      <c r="A39" s="1" t="s">
        <v>68</v>
      </c>
      <c r="B39" s="1" t="s">
        <v>17</v>
      </c>
      <c r="C39" s="1" t="s">
        <v>105</v>
      </c>
      <c r="D39" s="12">
        <v>0.21</v>
      </c>
      <c r="E39" s="18">
        <v>22</v>
      </c>
      <c r="F39" s="24">
        <f t="shared" si="0"/>
        <v>5.1999999999999993</v>
      </c>
      <c r="G39" s="24" t="str">
        <f t="shared" si="1"/>
        <v/>
      </c>
      <c r="H39" s="3" t="str">
        <f t="shared" si="2"/>
        <v>5.20/887.40</v>
      </c>
      <c r="I39" s="4">
        <f t="shared" si="3"/>
        <v>0.58599999999999997</v>
      </c>
      <c r="J39" s="3" t="str">
        <f t="shared" si="4"/>
        <v>836.20*0.586/100</v>
      </c>
      <c r="K39" s="2">
        <f t="shared" si="7"/>
        <v>5</v>
      </c>
      <c r="L39" s="20">
        <f t="shared" si="23"/>
        <v>17</v>
      </c>
      <c r="M39" s="19">
        <f t="shared" si="5"/>
        <v>4.9001319999999993</v>
      </c>
    </row>
    <row r="40" spans="1:13" ht="20.100000000000001" customHeight="1">
      <c r="A40" s="1" t="s">
        <v>69</v>
      </c>
      <c r="B40" s="1" t="s">
        <v>17</v>
      </c>
      <c r="C40" s="1" t="s">
        <v>105</v>
      </c>
      <c r="D40" s="12">
        <v>0.28999999999999998</v>
      </c>
      <c r="E40" s="18">
        <v>24</v>
      </c>
      <c r="F40" s="24">
        <f t="shared" si="0"/>
        <v>0.80000000000000071</v>
      </c>
      <c r="G40" s="24" t="str">
        <f t="shared" si="1"/>
        <v/>
      </c>
      <c r="H40" s="3" t="str">
        <f t="shared" si="2"/>
        <v>0.80/887.40</v>
      </c>
      <c r="I40" s="4">
        <f t="shared" si="3"/>
        <v>0.09</v>
      </c>
      <c r="J40" s="3" t="str">
        <f t="shared" si="4"/>
        <v>836.20*0.090/100</v>
      </c>
      <c r="K40" s="2">
        <f t="shared" si="7"/>
        <v>1</v>
      </c>
      <c r="L40" s="20">
        <f t="shared" ref="L40" si="24">SUM(E40)-SUM(K40)</f>
        <v>23</v>
      </c>
      <c r="M40" s="19">
        <f t="shared" si="5"/>
        <v>0.75257999999999992</v>
      </c>
    </row>
    <row r="41" spans="1:13" ht="20.100000000000001" customHeight="1">
      <c r="A41" s="1" t="s">
        <v>71</v>
      </c>
      <c r="B41" s="1" t="s">
        <v>17</v>
      </c>
      <c r="C41" s="1" t="s">
        <v>105</v>
      </c>
      <c r="D41" s="12">
        <v>0.02</v>
      </c>
      <c r="E41" s="18">
        <v>6</v>
      </c>
      <c r="F41" s="24">
        <f t="shared" si="0"/>
        <v>4.4000000000000004</v>
      </c>
      <c r="G41" s="24" t="str">
        <f t="shared" si="1"/>
        <v/>
      </c>
      <c r="H41" s="3" t="str">
        <f t="shared" si="2"/>
        <v>4.40/887.40</v>
      </c>
      <c r="I41" s="4">
        <f t="shared" si="3"/>
        <v>0.496</v>
      </c>
      <c r="J41" s="3" t="str">
        <f t="shared" si="4"/>
        <v>836.20*0.496/100</v>
      </c>
      <c r="K41" s="2">
        <f t="shared" si="7"/>
        <v>4</v>
      </c>
      <c r="L41" s="20">
        <f t="shared" ref="L41" si="25">SUM(E41)-SUM(K41)</f>
        <v>2</v>
      </c>
      <c r="M41" s="19">
        <f t="shared" si="5"/>
        <v>4.1475519999999992</v>
      </c>
    </row>
    <row r="42" spans="1:13" ht="20.100000000000001" customHeight="1">
      <c r="A42" s="1" t="s">
        <v>102</v>
      </c>
      <c r="B42" s="1" t="s">
        <v>17</v>
      </c>
      <c r="C42" s="1" t="s">
        <v>106</v>
      </c>
      <c r="D42" s="12">
        <v>7.0000000000000007E-2</v>
      </c>
      <c r="E42" s="18">
        <v>3</v>
      </c>
      <c r="F42" s="24" t="str">
        <f t="shared" si="0"/>
        <v/>
      </c>
      <c r="G42" s="24">
        <f t="shared" si="1"/>
        <v>2.6000000000000005</v>
      </c>
      <c r="H42" s="3" t="str">
        <f t="shared" si="2"/>
        <v/>
      </c>
      <c r="I42" s="4" t="str">
        <f t="shared" si="3"/>
        <v/>
      </c>
      <c r="J42" s="3" t="str">
        <f t="shared" si="4"/>
        <v/>
      </c>
      <c r="K42" s="2" t="str">
        <f t="shared" si="7"/>
        <v/>
      </c>
      <c r="L42" s="20">
        <f t="shared" ref="L42:L43" si="26">SUM(E42)-SUM(K42)</f>
        <v>3</v>
      </c>
      <c r="M42" s="23" t="e">
        <f t="shared" si="5"/>
        <v>#VALUE!</v>
      </c>
    </row>
    <row r="43" spans="1:13" ht="20.100000000000001" customHeight="1">
      <c r="A43" s="1" t="s">
        <v>103</v>
      </c>
      <c r="B43" s="1" t="s">
        <v>17</v>
      </c>
      <c r="C43" s="1" t="s">
        <v>105</v>
      </c>
      <c r="D43" s="12">
        <v>7.0000000000000007E-2</v>
      </c>
      <c r="E43" s="18">
        <v>6</v>
      </c>
      <c r="F43" s="24">
        <f t="shared" si="0"/>
        <v>0.39999999999999947</v>
      </c>
      <c r="G43" s="24" t="str">
        <f t="shared" si="1"/>
        <v/>
      </c>
      <c r="H43" s="3" t="str">
        <f t="shared" si="2"/>
        <v>0.40/887.40</v>
      </c>
      <c r="I43" s="4">
        <f t="shared" si="3"/>
        <v>4.4999999999999998E-2</v>
      </c>
      <c r="J43" s="3" t="str">
        <f t="shared" si="4"/>
        <v>836.20*0.045/100</v>
      </c>
      <c r="K43" s="2">
        <f t="shared" si="7"/>
        <v>0</v>
      </c>
      <c r="L43" s="20">
        <f t="shared" si="26"/>
        <v>6</v>
      </c>
      <c r="M43" s="19">
        <f t="shared" si="5"/>
        <v>0.37628999999999996</v>
      </c>
    </row>
    <row r="44" spans="1:13" ht="20.100000000000001" customHeight="1">
      <c r="A44" s="1" t="s">
        <v>78</v>
      </c>
      <c r="B44" s="1" t="s">
        <v>17</v>
      </c>
      <c r="C44" s="1" t="s">
        <v>105</v>
      </c>
      <c r="D44" s="12">
        <v>0.14000000000000001</v>
      </c>
      <c r="E44" s="18">
        <v>14</v>
      </c>
      <c r="F44" s="24">
        <f t="shared" si="0"/>
        <v>2.7999999999999989</v>
      </c>
      <c r="G44" s="24" t="str">
        <f t="shared" si="1"/>
        <v/>
      </c>
      <c r="H44" s="3" t="str">
        <f t="shared" si="2"/>
        <v>2.80/887.40</v>
      </c>
      <c r="I44" s="4">
        <f t="shared" si="3"/>
        <v>0.316</v>
      </c>
      <c r="J44" s="3" t="str">
        <f t="shared" si="4"/>
        <v>836.20*0.316/100</v>
      </c>
      <c r="K44" s="2">
        <f t="shared" si="7"/>
        <v>3</v>
      </c>
      <c r="L44" s="20">
        <f t="shared" ref="L44" si="27">SUM(E44)-SUM(K44)</f>
        <v>11</v>
      </c>
      <c r="M44" s="19">
        <f t="shared" si="5"/>
        <v>2.6423919999999996</v>
      </c>
    </row>
    <row r="45" spans="1:13" ht="20.100000000000001" customHeight="1">
      <c r="A45" s="1" t="s">
        <v>104</v>
      </c>
      <c r="B45" s="1" t="s">
        <v>17</v>
      </c>
      <c r="C45" s="1" t="s">
        <v>105</v>
      </c>
      <c r="D45" s="12">
        <v>0.11</v>
      </c>
      <c r="E45" s="18">
        <v>23</v>
      </c>
      <c r="F45" s="24">
        <f t="shared" si="0"/>
        <v>14.2</v>
      </c>
      <c r="G45" s="24" t="str">
        <f t="shared" si="1"/>
        <v/>
      </c>
      <c r="H45" s="3" t="str">
        <f t="shared" si="2"/>
        <v>14.20/887.40</v>
      </c>
      <c r="I45" s="4">
        <f t="shared" si="3"/>
        <v>1.6</v>
      </c>
      <c r="J45" s="3" t="str">
        <f t="shared" si="4"/>
        <v>836.20*1.600/100</v>
      </c>
      <c r="K45" s="2">
        <f t="shared" si="7"/>
        <v>13</v>
      </c>
      <c r="L45" s="20">
        <f t="shared" ref="L45" si="28">SUM(E45)-SUM(K45)</f>
        <v>10</v>
      </c>
      <c r="M45" s="23">
        <f t="shared" si="5"/>
        <v>13.379200000000001</v>
      </c>
    </row>
    <row r="46" spans="1:13" ht="20.100000000000001" customHeight="1">
      <c r="A46" s="1"/>
      <c r="B46" s="1"/>
      <c r="C46" s="1"/>
      <c r="D46" s="12"/>
      <c r="E46" s="17"/>
      <c r="F46" s="24" t="str">
        <f t="shared" si="0"/>
        <v/>
      </c>
      <c r="G46" s="24">
        <f t="shared" si="1"/>
        <v>0</v>
      </c>
      <c r="H46" s="3" t="str">
        <f t="shared" si="2"/>
        <v/>
      </c>
      <c r="I46" s="4" t="str">
        <f t="shared" si="3"/>
        <v/>
      </c>
      <c r="J46" s="3" t="str">
        <f t="shared" ref="J46" si="29">IF(I46&lt;&gt;"",FIXED($G$48,2)&amp;"*"&amp;FIXED(I46,3)&amp;"/100","")</f>
        <v/>
      </c>
      <c r="K46" s="2" t="str">
        <f t="shared" si="7"/>
        <v/>
      </c>
      <c r="L46" s="20">
        <f t="shared" si="6"/>
        <v>0</v>
      </c>
      <c r="M46" s="19" t="e">
        <f t="shared" si="5"/>
        <v>#VALUE!</v>
      </c>
    </row>
    <row r="47" spans="1:13" ht="20.100000000000001" customHeight="1">
      <c r="A47" s="8" t="s">
        <v>0</v>
      </c>
      <c r="B47" s="8"/>
      <c r="C47" s="8"/>
      <c r="D47" s="13">
        <f>SUM(D5:D46)</f>
        <v>13.309999999999999</v>
      </c>
      <c r="E47" s="22">
        <f>SUM(E5:E46)</f>
        <v>1901</v>
      </c>
      <c r="F47" s="25">
        <f>SUM(F5:F46)</f>
        <v>887.4</v>
      </c>
      <c r="G47" s="25">
        <f>SUM(G5:G46)</f>
        <v>51.2</v>
      </c>
      <c r="H47" s="9"/>
      <c r="I47" s="10"/>
      <c r="J47" s="9"/>
      <c r="K47" s="14">
        <f>SUM(K5:K46)</f>
        <v>836</v>
      </c>
      <c r="L47" s="21">
        <f>SUM(L5:L46)</f>
        <v>1065</v>
      </c>
      <c r="M47" s="16" t="e">
        <f>SUM(#REF!)</f>
        <v>#REF!</v>
      </c>
    </row>
    <row r="48" spans="1:13" ht="20.100000000000001" customHeight="1">
      <c r="A48" s="1"/>
      <c r="B48" s="1"/>
      <c r="C48" s="1"/>
      <c r="D48" s="5"/>
      <c r="E48" s="7"/>
      <c r="F48" s="25" t="s">
        <v>2</v>
      </c>
      <c r="G48" s="29">
        <f>F47-G47</f>
        <v>836.19999999999993</v>
      </c>
      <c r="H48" s="6"/>
      <c r="I48" s="2"/>
      <c r="J48" s="6"/>
      <c r="K48" s="7"/>
      <c r="L48" s="7"/>
    </row>
    <row r="49" spans="1:12">
      <c r="A49" s="1"/>
      <c r="B49" s="1"/>
      <c r="C49" s="1"/>
      <c r="D49" s="5"/>
      <c r="E49" s="7"/>
      <c r="F49" s="25" t="s">
        <v>12</v>
      </c>
      <c r="G49" s="30"/>
      <c r="H49" s="6"/>
      <c r="I49" s="2"/>
      <c r="J49" s="6"/>
      <c r="K49" s="7"/>
      <c r="L49" s="7"/>
    </row>
  </sheetData>
  <autoFilter ref="A1:L49" xr:uid="{00000000-0001-0000-0000-000000000000}"/>
  <mergeCells count="9">
    <mergeCell ref="H3:H4"/>
    <mergeCell ref="J3:J4"/>
    <mergeCell ref="L3:L4"/>
    <mergeCell ref="G48:G49"/>
    <mergeCell ref="A3:A4"/>
    <mergeCell ref="B3:B4"/>
    <mergeCell ref="C3:C4"/>
    <mergeCell ref="D3:D4"/>
    <mergeCell ref="E3:E4"/>
  </mergeCells>
  <phoneticPr fontId="1"/>
  <pageMargins left="0.51181102362204722" right="0.35433070866141736" top="1.0236220472440944" bottom="0.74803149606299213" header="0.31496062992125984" footer="0.31496062992125984"/>
  <pageSetup paperSize="9" orientation="landscape" r:id="rId1"/>
  <headerFooter>
    <oddFooter>&amp;C&amp;P/&amp;N</oddFooter>
  </headerFooter>
  <ignoredErrors>
    <ignoredError sqref="L24 L34 L40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073FC-314E-4FDC-B8E4-50928983B87F}">
  <dimension ref="A1:N70"/>
  <sheetViews>
    <sheetView view="pageBreakPreview" topLeftCell="A41" zoomScaleNormal="100" zoomScaleSheetLayoutView="100" workbookViewId="0">
      <selection activeCell="K70" sqref="K70"/>
    </sheetView>
  </sheetViews>
  <sheetFormatPr defaultRowHeight="13.5"/>
  <cols>
    <col min="1" max="1" width="6.75" customWidth="1"/>
    <col min="2" max="2" width="11.625" customWidth="1"/>
    <col min="3" max="3" width="12.5" customWidth="1"/>
    <col min="4" max="4" width="7.375" customWidth="1"/>
    <col min="5" max="7" width="10.75" customWidth="1"/>
    <col min="8" max="8" width="17.25" customWidth="1"/>
    <col min="9" max="9" width="12.75" customWidth="1"/>
    <col min="10" max="10" width="21.625" customWidth="1"/>
    <col min="11" max="12" width="12" customWidth="1"/>
    <col min="13" max="14" width="9" customWidth="1"/>
  </cols>
  <sheetData>
    <row r="1" spans="1:14" ht="31.5" customHeight="1">
      <c r="A1" t="s">
        <v>82</v>
      </c>
      <c r="K1" t="s">
        <v>87</v>
      </c>
    </row>
    <row r="2" spans="1:14" ht="12.75" customHeight="1">
      <c r="A2" t="s">
        <v>81</v>
      </c>
      <c r="K2" s="15"/>
    </row>
    <row r="3" spans="1:14" ht="31.5" customHeight="1">
      <c r="A3" s="31" t="s">
        <v>6</v>
      </c>
      <c r="B3" s="31" t="s">
        <v>7</v>
      </c>
      <c r="C3" s="31" t="s">
        <v>8</v>
      </c>
      <c r="D3" s="27" t="s">
        <v>9</v>
      </c>
      <c r="E3" s="31" t="s">
        <v>15</v>
      </c>
      <c r="F3" s="11" t="s">
        <v>83</v>
      </c>
      <c r="G3" s="11" t="s">
        <v>84</v>
      </c>
      <c r="H3" s="27" t="s">
        <v>3</v>
      </c>
      <c r="I3" s="11" t="s">
        <v>1</v>
      </c>
      <c r="J3" s="27" t="s">
        <v>4</v>
      </c>
      <c r="K3" s="11" t="s">
        <v>2</v>
      </c>
      <c r="L3" s="27" t="s">
        <v>5</v>
      </c>
    </row>
    <row r="4" spans="1:14">
      <c r="A4" s="32"/>
      <c r="B4" s="32"/>
      <c r="C4" s="32"/>
      <c r="D4" s="28"/>
      <c r="E4" s="32"/>
      <c r="F4" s="11" t="s">
        <v>10</v>
      </c>
      <c r="G4" s="11" t="s">
        <v>11</v>
      </c>
      <c r="H4" s="28"/>
      <c r="I4" s="11" t="s">
        <v>13</v>
      </c>
      <c r="J4" s="28"/>
      <c r="K4" s="11" t="s">
        <v>14</v>
      </c>
      <c r="L4" s="28"/>
      <c r="M4" t="s">
        <v>80</v>
      </c>
    </row>
    <row r="5" spans="1:14" ht="20.100000000000001" customHeight="1">
      <c r="A5" s="1" t="s">
        <v>111</v>
      </c>
      <c r="B5" s="1" t="s">
        <v>134</v>
      </c>
      <c r="C5" s="1" t="s">
        <v>135</v>
      </c>
      <c r="D5" s="12">
        <v>0.14000000000000001</v>
      </c>
      <c r="E5" s="18">
        <v>41</v>
      </c>
      <c r="F5" s="24">
        <f>IF(E5&gt;D5*80,E5-D5*80,"")</f>
        <v>29.799999999999997</v>
      </c>
      <c r="G5" s="24" t="str">
        <f>IF(E5&lt;=D5*80,D5*80-E5,"")</f>
        <v/>
      </c>
      <c r="H5" s="3" t="str">
        <f t="shared" ref="H5:H36" si="0">IF(F5&lt;&gt;"",FIXED(F5,2)&amp;"/"&amp;FIXED($F$68,2),"")</f>
        <v>29.80/5,825.00</v>
      </c>
      <c r="I5" s="4">
        <f t="shared" ref="I5:I36" si="1">IF(F5&lt;&gt;"",ROUND(F5/$F$68*100,3),"")</f>
        <v>0.51200000000000001</v>
      </c>
      <c r="J5" s="3" t="str">
        <f t="shared" ref="J5:J36" si="2">IF(I5&lt;&gt;"",FIXED($G$69,2)&amp;"*"&amp;FIXED(I5,3)&amp;"/100","")</f>
        <v>5,822.80*0.512/100</v>
      </c>
      <c r="K5" s="2">
        <f t="shared" ref="K5:K10" si="3">IF(I5&lt;&gt;"",ROUND($G$69*I5/100,0),"")</f>
        <v>30</v>
      </c>
      <c r="L5" s="20">
        <f t="shared" ref="L5:L67" si="4">SUM(E5)-SUM(K5)</f>
        <v>11</v>
      </c>
      <c r="M5" s="19">
        <f t="shared" ref="M5:M36" si="5">$G$69*I5/100</f>
        <v>29.812735999999994</v>
      </c>
      <c r="N5" s="19"/>
    </row>
    <row r="6" spans="1:14" ht="20.100000000000001" customHeight="1">
      <c r="A6" s="1" t="s">
        <v>112</v>
      </c>
      <c r="B6" s="1" t="s">
        <v>134</v>
      </c>
      <c r="C6" s="1" t="s">
        <v>135</v>
      </c>
      <c r="D6" s="12">
        <v>0.11</v>
      </c>
      <c r="E6" s="18">
        <v>28</v>
      </c>
      <c r="F6" s="24">
        <f t="shared" ref="F6:F67" si="6">IF(E6&gt;D6*80,E6-D6*80,"")</f>
        <v>19.2</v>
      </c>
      <c r="G6" s="24" t="str">
        <f t="shared" ref="G6:G67" si="7">IF(E6&lt;=D6*80,D6*80-E6,"")</f>
        <v/>
      </c>
      <c r="H6" s="3" t="str">
        <f t="shared" si="0"/>
        <v>19.20/5,825.00</v>
      </c>
      <c r="I6" s="4">
        <f t="shared" si="1"/>
        <v>0.33</v>
      </c>
      <c r="J6" s="3" t="str">
        <f t="shared" si="2"/>
        <v>5,822.80*0.330/100</v>
      </c>
      <c r="K6" s="2">
        <f t="shared" si="3"/>
        <v>19</v>
      </c>
      <c r="L6" s="20">
        <f t="shared" ref="L6" si="8">SUM(E6)-SUM(K6)</f>
        <v>9</v>
      </c>
      <c r="M6" s="19">
        <f t="shared" si="5"/>
        <v>19.215239999999998</v>
      </c>
      <c r="N6" s="19"/>
    </row>
    <row r="7" spans="1:14" ht="20.100000000000001" customHeight="1">
      <c r="A7" s="1" t="s">
        <v>21</v>
      </c>
      <c r="B7" s="1" t="s">
        <v>133</v>
      </c>
      <c r="C7" s="1" t="s">
        <v>136</v>
      </c>
      <c r="D7" s="12">
        <v>0.01</v>
      </c>
      <c r="E7" s="18">
        <v>2</v>
      </c>
      <c r="F7" s="24">
        <f t="shared" si="6"/>
        <v>1.2</v>
      </c>
      <c r="G7" s="24" t="str">
        <f t="shared" si="7"/>
        <v/>
      </c>
      <c r="H7" s="3" t="str">
        <f t="shared" si="0"/>
        <v>1.20/5,825.00</v>
      </c>
      <c r="I7" s="4">
        <f t="shared" si="1"/>
        <v>2.1000000000000001E-2</v>
      </c>
      <c r="J7" s="3" t="str">
        <f t="shared" si="2"/>
        <v>5,822.80*0.021/100</v>
      </c>
      <c r="K7" s="2">
        <f t="shared" si="3"/>
        <v>1</v>
      </c>
      <c r="L7" s="20">
        <f t="shared" ref="L7" si="9">SUM(E7)-SUM(K7)</f>
        <v>1</v>
      </c>
      <c r="M7" s="19">
        <f t="shared" si="5"/>
        <v>1.222788</v>
      </c>
      <c r="N7" s="19"/>
    </row>
    <row r="8" spans="1:14" ht="20.100000000000001" customHeight="1">
      <c r="A8" s="1" t="s">
        <v>19</v>
      </c>
      <c r="B8" s="1" t="s">
        <v>133</v>
      </c>
      <c r="C8" s="1" t="s">
        <v>137</v>
      </c>
      <c r="D8" s="12">
        <v>0.1</v>
      </c>
      <c r="E8" s="18">
        <v>18</v>
      </c>
      <c r="F8" s="24">
        <f t="shared" si="6"/>
        <v>10</v>
      </c>
      <c r="G8" s="24" t="str">
        <f t="shared" si="7"/>
        <v/>
      </c>
      <c r="H8" s="3" t="str">
        <f t="shared" si="0"/>
        <v>10.00/5,825.00</v>
      </c>
      <c r="I8" s="4">
        <f t="shared" si="1"/>
        <v>0.17199999999999999</v>
      </c>
      <c r="J8" s="3" t="str">
        <f t="shared" si="2"/>
        <v>5,822.80*0.172/100</v>
      </c>
      <c r="K8" s="2">
        <f t="shared" si="3"/>
        <v>10</v>
      </c>
      <c r="L8" s="20">
        <f t="shared" ref="L8" si="10">SUM(E8)-SUM(K8)</f>
        <v>8</v>
      </c>
      <c r="M8" s="19">
        <f t="shared" si="5"/>
        <v>10.015215999999999</v>
      </c>
    </row>
    <row r="9" spans="1:14" ht="20.100000000000001" customHeight="1">
      <c r="A9" s="1" t="s">
        <v>22</v>
      </c>
      <c r="B9" s="1" t="s">
        <v>133</v>
      </c>
      <c r="C9" s="1" t="s">
        <v>136</v>
      </c>
      <c r="D9" s="12">
        <v>0.05</v>
      </c>
      <c r="E9" s="18">
        <v>11</v>
      </c>
      <c r="F9" s="24">
        <f t="shared" si="6"/>
        <v>7</v>
      </c>
      <c r="G9" s="24" t="str">
        <f t="shared" si="7"/>
        <v/>
      </c>
      <c r="H9" s="3" t="str">
        <f t="shared" si="0"/>
        <v>7.00/5,825.00</v>
      </c>
      <c r="I9" s="4">
        <f t="shared" si="1"/>
        <v>0.12</v>
      </c>
      <c r="J9" s="3" t="str">
        <f t="shared" si="2"/>
        <v>5,822.80*0.120/100</v>
      </c>
      <c r="K9" s="2">
        <f t="shared" si="3"/>
        <v>7</v>
      </c>
      <c r="L9" s="20">
        <f t="shared" ref="L9" si="11">SUM(E9)-SUM(K9)</f>
        <v>4</v>
      </c>
      <c r="M9" s="19">
        <f t="shared" si="5"/>
        <v>6.9873599999999989</v>
      </c>
    </row>
    <row r="10" spans="1:14" ht="20.100000000000001" customHeight="1">
      <c r="A10" s="1" t="s">
        <v>23</v>
      </c>
      <c r="B10" s="1" t="s">
        <v>134</v>
      </c>
      <c r="C10" s="1" t="s">
        <v>135</v>
      </c>
      <c r="D10" s="12">
        <v>0.44</v>
      </c>
      <c r="E10" s="18">
        <v>106</v>
      </c>
      <c r="F10" s="24">
        <f t="shared" si="6"/>
        <v>70.8</v>
      </c>
      <c r="G10" s="24" t="str">
        <f t="shared" si="7"/>
        <v/>
      </c>
      <c r="H10" s="3" t="str">
        <f t="shared" si="0"/>
        <v>70.80/5,825.00</v>
      </c>
      <c r="I10" s="4">
        <f t="shared" si="1"/>
        <v>1.2150000000000001</v>
      </c>
      <c r="J10" s="3" t="str">
        <f t="shared" si="2"/>
        <v>5,822.80*1.215/100</v>
      </c>
      <c r="K10" s="2">
        <f t="shared" si="3"/>
        <v>71</v>
      </c>
      <c r="L10" s="20">
        <f t="shared" ref="L10" si="12">SUM(E10)-SUM(K10)</f>
        <v>35</v>
      </c>
      <c r="M10" s="23">
        <f t="shared" si="5"/>
        <v>70.747019999999992</v>
      </c>
    </row>
    <row r="11" spans="1:14" ht="20.100000000000001" customHeight="1">
      <c r="A11" s="1" t="s">
        <v>24</v>
      </c>
      <c r="B11" s="1" t="s">
        <v>134</v>
      </c>
      <c r="C11" s="1" t="s">
        <v>135</v>
      </c>
      <c r="D11" s="12">
        <v>0.32</v>
      </c>
      <c r="E11" s="18">
        <v>32</v>
      </c>
      <c r="F11" s="24">
        <f t="shared" si="6"/>
        <v>6.3999999999999986</v>
      </c>
      <c r="G11" s="24" t="str">
        <f t="shared" si="7"/>
        <v/>
      </c>
      <c r="H11" s="3" t="str">
        <f t="shared" si="0"/>
        <v>6.40/5,825.00</v>
      </c>
      <c r="I11" s="4">
        <f t="shared" si="1"/>
        <v>0.11</v>
      </c>
      <c r="J11" s="3" t="str">
        <f t="shared" si="2"/>
        <v>5,822.80*0.110/100</v>
      </c>
      <c r="K11" s="2">
        <f>IF(I11&lt;&gt;"",ROUND($G$69*I11/100,0),"")+1</f>
        <v>7</v>
      </c>
      <c r="L11" s="20">
        <f t="shared" ref="L11" si="13">SUM(E11)-SUM(K11)</f>
        <v>25</v>
      </c>
      <c r="M11" s="19">
        <f t="shared" si="5"/>
        <v>6.405079999999999</v>
      </c>
      <c r="N11" s="26" t="s">
        <v>140</v>
      </c>
    </row>
    <row r="12" spans="1:14" ht="20.100000000000001" customHeight="1">
      <c r="A12" s="1" t="s">
        <v>113</v>
      </c>
      <c r="B12" s="1" t="s">
        <v>133</v>
      </c>
      <c r="C12" s="1" t="s">
        <v>138</v>
      </c>
      <c r="D12" s="12">
        <v>0.11</v>
      </c>
      <c r="E12" s="18">
        <v>10</v>
      </c>
      <c r="F12" s="24">
        <f t="shared" si="6"/>
        <v>1.1999999999999993</v>
      </c>
      <c r="G12" s="24" t="str">
        <f t="shared" si="7"/>
        <v/>
      </c>
      <c r="H12" s="3" t="str">
        <f t="shared" si="0"/>
        <v>1.20/5,825.00</v>
      </c>
      <c r="I12" s="4">
        <f t="shared" si="1"/>
        <v>2.1000000000000001E-2</v>
      </c>
      <c r="J12" s="3" t="str">
        <f t="shared" si="2"/>
        <v>5,822.80*0.021/100</v>
      </c>
      <c r="K12" s="2">
        <f>IF(I12&lt;&gt;"",ROUND($G$69*I12/100,0),"")</f>
        <v>1</v>
      </c>
      <c r="L12" s="20">
        <f t="shared" ref="L12" si="14">SUM(E12)-SUM(K12)</f>
        <v>9</v>
      </c>
      <c r="M12" s="19">
        <f t="shared" si="5"/>
        <v>1.222788</v>
      </c>
    </row>
    <row r="13" spans="1:14" ht="20.100000000000001" customHeight="1">
      <c r="A13" s="1" t="s">
        <v>114</v>
      </c>
      <c r="B13" s="1" t="s">
        <v>134</v>
      </c>
      <c r="C13" s="1" t="s">
        <v>135</v>
      </c>
      <c r="D13" s="12">
        <v>0.35</v>
      </c>
      <c r="E13" s="18">
        <v>42</v>
      </c>
      <c r="F13" s="24">
        <f t="shared" si="6"/>
        <v>14</v>
      </c>
      <c r="G13" s="24" t="str">
        <f t="shared" si="7"/>
        <v/>
      </c>
      <c r="H13" s="3" t="str">
        <f t="shared" si="0"/>
        <v>14.00/5,825.00</v>
      </c>
      <c r="I13" s="4">
        <f t="shared" si="1"/>
        <v>0.24</v>
      </c>
      <c r="J13" s="3" t="str">
        <f t="shared" si="2"/>
        <v>5,822.80*0.240/100</v>
      </c>
      <c r="K13" s="2">
        <f>IF(I13&lt;&gt;"",ROUND($G$69*I13/100,0),"")</f>
        <v>14</v>
      </c>
      <c r="L13" s="20">
        <f t="shared" ref="L13" si="15">SUM(E13)-SUM(K13)</f>
        <v>28</v>
      </c>
      <c r="M13" s="19">
        <f t="shared" si="5"/>
        <v>13.974719999999998</v>
      </c>
    </row>
    <row r="14" spans="1:14" ht="20.100000000000001" customHeight="1">
      <c r="A14" s="1" t="s">
        <v>115</v>
      </c>
      <c r="B14" s="1" t="s">
        <v>134</v>
      </c>
      <c r="C14" s="1" t="s">
        <v>135</v>
      </c>
      <c r="D14" s="12">
        <v>0.22</v>
      </c>
      <c r="E14" s="18">
        <v>52</v>
      </c>
      <c r="F14" s="24">
        <f t="shared" si="6"/>
        <v>34.4</v>
      </c>
      <c r="G14" s="24" t="str">
        <f t="shared" si="7"/>
        <v/>
      </c>
      <c r="H14" s="3" t="str">
        <f t="shared" si="0"/>
        <v>34.40/5,825.00</v>
      </c>
      <c r="I14" s="4">
        <f t="shared" si="1"/>
        <v>0.59099999999999997</v>
      </c>
      <c r="J14" s="3" t="str">
        <f t="shared" si="2"/>
        <v>5,822.80*0.591/100</v>
      </c>
      <c r="K14" s="2">
        <f>IF(I14&lt;&gt;"",ROUND($G$69*I14/100,0),"")+1</f>
        <v>35</v>
      </c>
      <c r="L14" s="20">
        <f t="shared" ref="L14" si="16">SUM(E14)-SUM(K14)</f>
        <v>17</v>
      </c>
      <c r="M14" s="19">
        <f t="shared" si="5"/>
        <v>34.412747999999993</v>
      </c>
      <c r="N14" s="26" t="s">
        <v>140</v>
      </c>
    </row>
    <row r="15" spans="1:14" ht="20.100000000000001" customHeight="1">
      <c r="A15" s="1" t="s">
        <v>116</v>
      </c>
      <c r="B15" s="1" t="s">
        <v>134</v>
      </c>
      <c r="C15" s="1" t="s">
        <v>136</v>
      </c>
      <c r="D15" s="12">
        <v>7.0000000000000007E-2</v>
      </c>
      <c r="E15" s="18">
        <v>12</v>
      </c>
      <c r="F15" s="24">
        <f t="shared" si="6"/>
        <v>6.3999999999999995</v>
      </c>
      <c r="G15" s="24" t="str">
        <f t="shared" si="7"/>
        <v/>
      </c>
      <c r="H15" s="3" t="str">
        <f t="shared" si="0"/>
        <v>6.40/5,825.00</v>
      </c>
      <c r="I15" s="4">
        <f t="shared" si="1"/>
        <v>0.11</v>
      </c>
      <c r="J15" s="3" t="str">
        <f t="shared" si="2"/>
        <v>5,822.80*0.110/100</v>
      </c>
      <c r="K15" s="2">
        <f t="shared" ref="K15:K35" si="17">IF(I15&lt;&gt;"",ROUND($G$69*I15/100,0),"")</f>
        <v>6</v>
      </c>
      <c r="L15" s="20">
        <f t="shared" ref="L15" si="18">SUM(E15)-SUM(K15)</f>
        <v>6</v>
      </c>
      <c r="M15" s="19">
        <f t="shared" si="5"/>
        <v>6.405079999999999</v>
      </c>
    </row>
    <row r="16" spans="1:14" ht="20.100000000000001" customHeight="1">
      <c r="A16" s="1" t="s">
        <v>25</v>
      </c>
      <c r="B16" s="1" t="s">
        <v>133</v>
      </c>
      <c r="C16" s="1" t="s">
        <v>136</v>
      </c>
      <c r="D16" s="12">
        <v>4.5199999999999996</v>
      </c>
      <c r="E16" s="18">
        <v>1334</v>
      </c>
      <c r="F16" s="24">
        <f t="shared" ref="F16" si="19">IF(E16&gt;D16*80,E16-D16*80,"")</f>
        <v>972.40000000000009</v>
      </c>
      <c r="G16" s="24" t="str">
        <f t="shared" ref="G16" si="20">IF(E16&lt;=D16*80,D16*80-E16,"")</f>
        <v/>
      </c>
      <c r="H16" s="3" t="str">
        <f t="shared" si="0"/>
        <v>972.40/5,825.00</v>
      </c>
      <c r="I16" s="4">
        <f t="shared" si="1"/>
        <v>16.693999999999999</v>
      </c>
      <c r="J16" s="3" t="str">
        <f t="shared" si="2"/>
        <v>5,822.80*16.694/100</v>
      </c>
      <c r="K16" s="2">
        <f t="shared" si="17"/>
        <v>972</v>
      </c>
      <c r="L16" s="20">
        <f t="shared" ref="L16" si="21">SUM(E16)-SUM(K16)</f>
        <v>362</v>
      </c>
      <c r="M16" s="19">
        <f t="shared" si="5"/>
        <v>972.05823199999986</v>
      </c>
    </row>
    <row r="17" spans="1:14" ht="20.100000000000001" customHeight="1">
      <c r="A17" s="1" t="s">
        <v>26</v>
      </c>
      <c r="B17" s="1" t="s">
        <v>134</v>
      </c>
      <c r="C17" s="1" t="s">
        <v>135</v>
      </c>
      <c r="D17" s="12">
        <v>0.24</v>
      </c>
      <c r="E17" s="18">
        <v>54</v>
      </c>
      <c r="F17" s="24">
        <f t="shared" ref="F17" si="22">IF(E17&gt;D17*80,E17-D17*80,"")</f>
        <v>34.799999999999997</v>
      </c>
      <c r="G17" s="24" t="str">
        <f t="shared" ref="G17" si="23">IF(E17&lt;=D17*80,D17*80-E17,"")</f>
        <v/>
      </c>
      <c r="H17" s="3" t="str">
        <f t="shared" si="0"/>
        <v>34.80/5,825.00</v>
      </c>
      <c r="I17" s="4">
        <f t="shared" si="1"/>
        <v>0.59699999999999998</v>
      </c>
      <c r="J17" s="3" t="str">
        <f t="shared" si="2"/>
        <v>5,822.80*0.597/100</v>
      </c>
      <c r="K17" s="2">
        <f t="shared" si="17"/>
        <v>35</v>
      </c>
      <c r="L17" s="20">
        <f t="shared" ref="L17" si="24">SUM(E17)-SUM(K17)</f>
        <v>19</v>
      </c>
      <c r="M17" s="19">
        <f t="shared" si="5"/>
        <v>34.762115999999999</v>
      </c>
    </row>
    <row r="18" spans="1:14" ht="20.100000000000001" customHeight="1">
      <c r="A18" s="1" t="s">
        <v>27</v>
      </c>
      <c r="B18" s="1" t="s">
        <v>133</v>
      </c>
      <c r="C18" s="1" t="s">
        <v>137</v>
      </c>
      <c r="D18" s="12">
        <v>0.8</v>
      </c>
      <c r="E18" s="18">
        <v>101</v>
      </c>
      <c r="F18" s="24">
        <f t="shared" ref="F18" si="25">IF(E18&gt;D18*80,E18-D18*80,"")</f>
        <v>37</v>
      </c>
      <c r="G18" s="24" t="str">
        <f t="shared" ref="G18" si="26">IF(E18&lt;=D18*80,D18*80-E18,"")</f>
        <v/>
      </c>
      <c r="H18" s="3" t="str">
        <f t="shared" si="0"/>
        <v>37.00/5,825.00</v>
      </c>
      <c r="I18" s="4">
        <f t="shared" si="1"/>
        <v>0.63500000000000001</v>
      </c>
      <c r="J18" s="3" t="str">
        <f t="shared" si="2"/>
        <v>5,822.80*0.635/100</v>
      </c>
      <c r="K18" s="2">
        <f t="shared" si="17"/>
        <v>37</v>
      </c>
      <c r="L18" s="20">
        <f t="shared" ref="L18" si="27">SUM(E18)-SUM(K18)</f>
        <v>64</v>
      </c>
      <c r="M18" s="19">
        <f t="shared" si="5"/>
        <v>36.974779999999996</v>
      </c>
    </row>
    <row r="19" spans="1:14" ht="20.100000000000001" customHeight="1">
      <c r="A19" s="1" t="s">
        <v>28</v>
      </c>
      <c r="B19" s="1" t="s">
        <v>134</v>
      </c>
      <c r="C19" s="1" t="s">
        <v>135</v>
      </c>
      <c r="D19" s="12">
        <v>0.09</v>
      </c>
      <c r="E19" s="18">
        <v>14</v>
      </c>
      <c r="F19" s="24">
        <f t="shared" ref="F19:F32" si="28">IF(E19&gt;D19*80,E19-D19*80,"")</f>
        <v>6.8000000000000007</v>
      </c>
      <c r="G19" s="24" t="str">
        <f t="shared" ref="G19:G32" si="29">IF(E19&lt;=D19*80,D19*80-E19,"")</f>
        <v/>
      </c>
      <c r="H19" s="3" t="str">
        <f t="shared" si="0"/>
        <v>6.80/5,825.00</v>
      </c>
      <c r="I19" s="4">
        <f t="shared" si="1"/>
        <v>0.11700000000000001</v>
      </c>
      <c r="J19" s="3" t="str">
        <f t="shared" si="2"/>
        <v>5,822.80*0.117/100</v>
      </c>
      <c r="K19" s="2">
        <f t="shared" si="17"/>
        <v>7</v>
      </c>
      <c r="L19" s="20">
        <f t="shared" ref="L19" si="30">SUM(E19)-SUM(K19)</f>
        <v>7</v>
      </c>
      <c r="M19" s="23">
        <f t="shared" si="5"/>
        <v>6.8126759999999988</v>
      </c>
    </row>
    <row r="20" spans="1:14" ht="20.100000000000001" customHeight="1">
      <c r="A20" s="1" t="s">
        <v>30</v>
      </c>
      <c r="B20" s="1" t="s">
        <v>133</v>
      </c>
      <c r="C20" s="1" t="s">
        <v>136</v>
      </c>
      <c r="D20" s="12">
        <v>0.3</v>
      </c>
      <c r="E20" s="18">
        <v>61</v>
      </c>
      <c r="F20" s="24">
        <f t="shared" si="28"/>
        <v>37</v>
      </c>
      <c r="G20" s="24" t="str">
        <f t="shared" si="29"/>
        <v/>
      </c>
      <c r="H20" s="3" t="str">
        <f t="shared" si="0"/>
        <v>37.00/5,825.00</v>
      </c>
      <c r="I20" s="4">
        <f t="shared" si="1"/>
        <v>0.63500000000000001</v>
      </c>
      <c r="J20" s="3" t="str">
        <f t="shared" si="2"/>
        <v>5,822.80*0.635/100</v>
      </c>
      <c r="K20" s="2">
        <f t="shared" si="17"/>
        <v>37</v>
      </c>
      <c r="L20" s="20">
        <f t="shared" ref="L20" si="31">SUM(E20)-SUM(K20)</f>
        <v>24</v>
      </c>
      <c r="M20" s="19">
        <f t="shared" si="5"/>
        <v>36.974779999999996</v>
      </c>
      <c r="N20" s="19"/>
    </row>
    <row r="21" spans="1:14" ht="20.100000000000001" customHeight="1">
      <c r="A21" s="1" t="s">
        <v>117</v>
      </c>
      <c r="B21" s="1" t="s">
        <v>134</v>
      </c>
      <c r="C21" s="1" t="s">
        <v>135</v>
      </c>
      <c r="D21" s="12">
        <v>0.12</v>
      </c>
      <c r="E21" s="18">
        <v>23</v>
      </c>
      <c r="F21" s="24">
        <f t="shared" si="28"/>
        <v>13.4</v>
      </c>
      <c r="G21" s="24" t="str">
        <f t="shared" si="29"/>
        <v/>
      </c>
      <c r="H21" s="3" t="str">
        <f t="shared" si="0"/>
        <v>13.40/5,825.00</v>
      </c>
      <c r="I21" s="4">
        <f t="shared" si="1"/>
        <v>0.23</v>
      </c>
      <c r="J21" s="3" t="str">
        <f t="shared" si="2"/>
        <v>5,822.80*0.230/100</v>
      </c>
      <c r="K21" s="2">
        <f t="shared" si="17"/>
        <v>13</v>
      </c>
      <c r="L21" s="20">
        <f t="shared" ref="L21:L29" si="32">SUM(E21)-SUM(K21)</f>
        <v>10</v>
      </c>
      <c r="M21" s="19">
        <f t="shared" si="5"/>
        <v>13.392439999999999</v>
      </c>
      <c r="N21" s="19"/>
    </row>
    <row r="22" spans="1:14" ht="20.100000000000001" customHeight="1">
      <c r="A22" s="1" t="s">
        <v>31</v>
      </c>
      <c r="B22" s="1" t="s">
        <v>133</v>
      </c>
      <c r="C22" s="1" t="s">
        <v>137</v>
      </c>
      <c r="D22" s="12">
        <v>0.66</v>
      </c>
      <c r="E22" s="18">
        <v>59</v>
      </c>
      <c r="F22" s="24">
        <f t="shared" si="28"/>
        <v>6.1999999999999957</v>
      </c>
      <c r="G22" s="24" t="str">
        <f t="shared" si="29"/>
        <v/>
      </c>
      <c r="H22" s="3" t="str">
        <f t="shared" si="0"/>
        <v>6.20/5,825.00</v>
      </c>
      <c r="I22" s="4">
        <f t="shared" si="1"/>
        <v>0.106</v>
      </c>
      <c r="J22" s="3" t="str">
        <f t="shared" si="2"/>
        <v>5,822.80*0.106/100</v>
      </c>
      <c r="K22" s="2">
        <f t="shared" si="17"/>
        <v>6</v>
      </c>
      <c r="L22" s="20">
        <f t="shared" si="32"/>
        <v>53</v>
      </c>
      <c r="M22" s="19">
        <f t="shared" si="5"/>
        <v>6.1721679999999992</v>
      </c>
    </row>
    <row r="23" spans="1:14" ht="20.100000000000001" customHeight="1">
      <c r="A23" s="1" t="s">
        <v>32</v>
      </c>
      <c r="B23" s="1" t="s">
        <v>134</v>
      </c>
      <c r="C23" s="1" t="s">
        <v>135</v>
      </c>
      <c r="D23" s="12">
        <v>1.66</v>
      </c>
      <c r="E23" s="18">
        <v>267</v>
      </c>
      <c r="F23" s="24">
        <f t="shared" si="28"/>
        <v>134.20000000000002</v>
      </c>
      <c r="G23" s="24" t="str">
        <f t="shared" si="29"/>
        <v/>
      </c>
      <c r="H23" s="3" t="str">
        <f t="shared" si="0"/>
        <v>134.20/5,825.00</v>
      </c>
      <c r="I23" s="4">
        <f t="shared" si="1"/>
        <v>2.3039999999999998</v>
      </c>
      <c r="J23" s="3" t="str">
        <f t="shared" si="2"/>
        <v>5,822.80*2.304/100</v>
      </c>
      <c r="K23" s="2">
        <f t="shared" si="17"/>
        <v>134</v>
      </c>
      <c r="L23" s="20">
        <f t="shared" si="32"/>
        <v>133</v>
      </c>
      <c r="M23" s="19">
        <f t="shared" si="5"/>
        <v>134.15731199999996</v>
      </c>
    </row>
    <row r="24" spans="1:14" ht="20.100000000000001" customHeight="1">
      <c r="A24" s="1" t="s">
        <v>36</v>
      </c>
      <c r="B24" s="1" t="s">
        <v>133</v>
      </c>
      <c r="C24" s="1" t="s">
        <v>137</v>
      </c>
      <c r="D24" s="12">
        <v>0.21</v>
      </c>
      <c r="E24" s="18">
        <v>38</v>
      </c>
      <c r="F24" s="24">
        <f t="shared" si="28"/>
        <v>21.2</v>
      </c>
      <c r="G24" s="24" t="str">
        <f t="shared" si="29"/>
        <v/>
      </c>
      <c r="H24" s="3" t="str">
        <f t="shared" si="0"/>
        <v>21.20/5,825.00</v>
      </c>
      <c r="I24" s="4">
        <f t="shared" si="1"/>
        <v>0.36399999999999999</v>
      </c>
      <c r="J24" s="3" t="str">
        <f t="shared" si="2"/>
        <v>5,822.80*0.364/100</v>
      </c>
      <c r="K24" s="2">
        <f t="shared" si="17"/>
        <v>21</v>
      </c>
      <c r="L24" s="20">
        <f t="shared" si="32"/>
        <v>17</v>
      </c>
      <c r="M24" s="23">
        <f t="shared" si="5"/>
        <v>21.194991999999999</v>
      </c>
    </row>
    <row r="25" spans="1:14" ht="20.100000000000001" customHeight="1">
      <c r="A25" s="1" t="s">
        <v>37</v>
      </c>
      <c r="B25" s="1" t="s">
        <v>133</v>
      </c>
      <c r="C25" s="1" t="s">
        <v>136</v>
      </c>
      <c r="D25" s="12">
        <v>0.16</v>
      </c>
      <c r="E25" s="18">
        <v>23</v>
      </c>
      <c r="F25" s="24">
        <f t="shared" si="28"/>
        <v>10.199999999999999</v>
      </c>
      <c r="G25" s="24" t="str">
        <f t="shared" si="29"/>
        <v/>
      </c>
      <c r="H25" s="3" t="str">
        <f t="shared" si="0"/>
        <v>10.20/5,825.00</v>
      </c>
      <c r="I25" s="4">
        <f t="shared" si="1"/>
        <v>0.17499999999999999</v>
      </c>
      <c r="J25" s="3" t="str">
        <f t="shared" si="2"/>
        <v>5,822.80*0.175/100</v>
      </c>
      <c r="K25" s="2">
        <f t="shared" si="17"/>
        <v>10</v>
      </c>
      <c r="L25" s="20">
        <f t="shared" si="32"/>
        <v>13</v>
      </c>
      <c r="M25" s="19">
        <f t="shared" si="5"/>
        <v>10.189899999999998</v>
      </c>
    </row>
    <row r="26" spans="1:14" ht="20.100000000000001" customHeight="1">
      <c r="A26" s="1" t="s">
        <v>38</v>
      </c>
      <c r="B26" s="1" t="s">
        <v>134</v>
      </c>
      <c r="C26" s="1" t="s">
        <v>135</v>
      </c>
      <c r="D26" s="12">
        <v>0.14000000000000001</v>
      </c>
      <c r="E26" s="18">
        <v>11</v>
      </c>
      <c r="F26" s="24" t="str">
        <f t="shared" si="28"/>
        <v/>
      </c>
      <c r="G26" s="24">
        <f t="shared" si="29"/>
        <v>0.20000000000000107</v>
      </c>
      <c r="H26" s="3" t="str">
        <f t="shared" si="0"/>
        <v/>
      </c>
      <c r="I26" s="4" t="str">
        <f t="shared" si="1"/>
        <v/>
      </c>
      <c r="J26" s="3" t="str">
        <f t="shared" si="2"/>
        <v/>
      </c>
      <c r="K26" s="2" t="str">
        <f t="shared" si="17"/>
        <v/>
      </c>
      <c r="L26" s="20">
        <f t="shared" si="32"/>
        <v>11</v>
      </c>
      <c r="M26" s="19" t="e">
        <f t="shared" si="5"/>
        <v>#VALUE!</v>
      </c>
    </row>
    <row r="27" spans="1:14" ht="20.100000000000001" customHeight="1">
      <c r="A27" s="1" t="s">
        <v>41</v>
      </c>
      <c r="B27" s="1" t="s">
        <v>133</v>
      </c>
      <c r="C27" s="1" t="s">
        <v>137</v>
      </c>
      <c r="D27" s="12">
        <v>0.35</v>
      </c>
      <c r="E27" s="18">
        <v>132</v>
      </c>
      <c r="F27" s="24">
        <f t="shared" si="28"/>
        <v>104</v>
      </c>
      <c r="G27" s="24" t="str">
        <f t="shared" si="29"/>
        <v/>
      </c>
      <c r="H27" s="3" t="str">
        <f t="shared" si="0"/>
        <v>104.00/5,825.00</v>
      </c>
      <c r="I27" s="4">
        <f t="shared" si="1"/>
        <v>1.7849999999999999</v>
      </c>
      <c r="J27" s="3" t="str">
        <f t="shared" si="2"/>
        <v>5,822.80*1.785/100</v>
      </c>
      <c r="K27" s="2">
        <f t="shared" si="17"/>
        <v>104</v>
      </c>
      <c r="L27" s="20">
        <f t="shared" si="32"/>
        <v>28</v>
      </c>
      <c r="M27" s="19">
        <f t="shared" si="5"/>
        <v>103.93697999999999</v>
      </c>
    </row>
    <row r="28" spans="1:14" ht="20.100000000000001" customHeight="1">
      <c r="A28" s="1" t="s">
        <v>44</v>
      </c>
      <c r="B28" s="1" t="s">
        <v>134</v>
      </c>
      <c r="C28" s="1" t="s">
        <v>135</v>
      </c>
      <c r="D28" s="12">
        <v>0.19</v>
      </c>
      <c r="E28" s="18">
        <v>14</v>
      </c>
      <c r="F28" s="24" t="str">
        <f t="shared" si="28"/>
        <v/>
      </c>
      <c r="G28" s="24">
        <f t="shared" si="29"/>
        <v>1.1999999999999993</v>
      </c>
      <c r="H28" s="3" t="str">
        <f t="shared" si="0"/>
        <v/>
      </c>
      <c r="I28" s="4" t="str">
        <f t="shared" si="1"/>
        <v/>
      </c>
      <c r="J28" s="3" t="str">
        <f t="shared" si="2"/>
        <v/>
      </c>
      <c r="K28" s="2" t="str">
        <f t="shared" si="17"/>
        <v/>
      </c>
      <c r="L28" s="20">
        <f t="shared" si="32"/>
        <v>14</v>
      </c>
      <c r="M28" s="19" t="e">
        <f t="shared" si="5"/>
        <v>#VALUE!</v>
      </c>
    </row>
    <row r="29" spans="1:14" ht="20.100000000000001" customHeight="1">
      <c r="A29" s="1" t="s">
        <v>45</v>
      </c>
      <c r="B29" s="1" t="s">
        <v>133</v>
      </c>
      <c r="C29" s="1" t="s">
        <v>137</v>
      </c>
      <c r="D29" s="12">
        <v>0.06</v>
      </c>
      <c r="E29" s="18">
        <v>8</v>
      </c>
      <c r="F29" s="24">
        <f t="shared" si="28"/>
        <v>3.2</v>
      </c>
      <c r="G29" s="24" t="str">
        <f t="shared" si="29"/>
        <v/>
      </c>
      <c r="H29" s="3" t="str">
        <f t="shared" si="0"/>
        <v>3.20/5,825.00</v>
      </c>
      <c r="I29" s="4">
        <f t="shared" si="1"/>
        <v>5.5E-2</v>
      </c>
      <c r="J29" s="3" t="str">
        <f t="shared" si="2"/>
        <v>5,822.80*0.055/100</v>
      </c>
      <c r="K29" s="2">
        <f t="shared" si="17"/>
        <v>3</v>
      </c>
      <c r="L29" s="20">
        <f t="shared" si="32"/>
        <v>5</v>
      </c>
      <c r="M29" s="19">
        <f t="shared" si="5"/>
        <v>3.2025399999999995</v>
      </c>
    </row>
    <row r="30" spans="1:14" ht="20.100000000000001" customHeight="1">
      <c r="A30" s="1" t="s">
        <v>46</v>
      </c>
      <c r="B30" s="1" t="s">
        <v>134</v>
      </c>
      <c r="C30" s="1" t="s">
        <v>135</v>
      </c>
      <c r="D30" s="12">
        <v>0.26</v>
      </c>
      <c r="E30" s="18">
        <v>39</v>
      </c>
      <c r="F30" s="24">
        <f t="shared" si="28"/>
        <v>18.2</v>
      </c>
      <c r="G30" s="24" t="str">
        <f t="shared" si="29"/>
        <v/>
      </c>
      <c r="H30" s="3" t="str">
        <f t="shared" si="0"/>
        <v>18.20/5,825.00</v>
      </c>
      <c r="I30" s="4">
        <f t="shared" si="1"/>
        <v>0.312</v>
      </c>
      <c r="J30" s="3" t="str">
        <f t="shared" si="2"/>
        <v>5,822.80*0.312/100</v>
      </c>
      <c r="K30" s="2">
        <f t="shared" si="17"/>
        <v>18</v>
      </c>
      <c r="L30" s="20">
        <f t="shared" ref="L30:L32" si="33">SUM(E30)-SUM(K30)</f>
        <v>21</v>
      </c>
      <c r="M30" s="19">
        <f t="shared" si="5"/>
        <v>18.167135999999999</v>
      </c>
    </row>
    <row r="31" spans="1:14" ht="20.100000000000001" customHeight="1">
      <c r="A31" s="1" t="s">
        <v>118</v>
      </c>
      <c r="B31" s="1" t="s">
        <v>134</v>
      </c>
      <c r="C31" s="1" t="s">
        <v>135</v>
      </c>
      <c r="D31" s="12">
        <v>0.11</v>
      </c>
      <c r="E31" s="18">
        <v>8</v>
      </c>
      <c r="F31" s="24" t="str">
        <f t="shared" si="28"/>
        <v/>
      </c>
      <c r="G31" s="24">
        <f t="shared" si="29"/>
        <v>0.80000000000000071</v>
      </c>
      <c r="H31" s="3" t="str">
        <f t="shared" si="0"/>
        <v/>
      </c>
      <c r="I31" s="4" t="str">
        <f t="shared" si="1"/>
        <v/>
      </c>
      <c r="J31" s="3" t="str">
        <f t="shared" si="2"/>
        <v/>
      </c>
      <c r="K31" s="2" t="str">
        <f t="shared" si="17"/>
        <v/>
      </c>
      <c r="L31" s="20">
        <f t="shared" si="33"/>
        <v>8</v>
      </c>
      <c r="M31" s="19" t="e">
        <f t="shared" si="5"/>
        <v>#VALUE!</v>
      </c>
    </row>
    <row r="32" spans="1:14" ht="20.100000000000001" customHeight="1">
      <c r="A32" s="1" t="s">
        <v>119</v>
      </c>
      <c r="B32" s="1" t="s">
        <v>133</v>
      </c>
      <c r="C32" s="1" t="s">
        <v>136</v>
      </c>
      <c r="D32" s="12">
        <v>0.37</v>
      </c>
      <c r="E32" s="18">
        <v>85</v>
      </c>
      <c r="F32" s="24">
        <f t="shared" si="28"/>
        <v>55.4</v>
      </c>
      <c r="G32" s="24" t="str">
        <f t="shared" si="29"/>
        <v/>
      </c>
      <c r="H32" s="3" t="str">
        <f t="shared" si="0"/>
        <v>55.40/5,825.00</v>
      </c>
      <c r="I32" s="4">
        <f t="shared" si="1"/>
        <v>0.95099999999999996</v>
      </c>
      <c r="J32" s="3" t="str">
        <f t="shared" si="2"/>
        <v>5,822.80*0.951/100</v>
      </c>
      <c r="K32" s="2">
        <f t="shared" si="17"/>
        <v>55</v>
      </c>
      <c r="L32" s="20">
        <f t="shared" si="33"/>
        <v>30</v>
      </c>
      <c r="M32" s="19">
        <f t="shared" si="5"/>
        <v>55.374827999999987</v>
      </c>
    </row>
    <row r="33" spans="1:14" ht="20.100000000000001" customHeight="1">
      <c r="A33" s="1" t="s">
        <v>120</v>
      </c>
      <c r="B33" s="1" t="s">
        <v>134</v>
      </c>
      <c r="C33" s="1" t="s">
        <v>135</v>
      </c>
      <c r="D33" s="12">
        <v>0.65</v>
      </c>
      <c r="E33" s="18">
        <v>185</v>
      </c>
      <c r="F33" s="24">
        <f t="shared" ref="F33:F60" si="34">IF(E33&gt;D33*80,E33-D33*80,"")</f>
        <v>133</v>
      </c>
      <c r="G33" s="24" t="str">
        <f t="shared" ref="G33:G60" si="35">IF(E33&lt;=D33*80,D33*80-E33,"")</f>
        <v/>
      </c>
      <c r="H33" s="3" t="str">
        <f t="shared" si="0"/>
        <v>133.00/5,825.00</v>
      </c>
      <c r="I33" s="4">
        <f t="shared" si="1"/>
        <v>2.2829999999999999</v>
      </c>
      <c r="J33" s="3" t="str">
        <f t="shared" si="2"/>
        <v>5,822.80*2.283/100</v>
      </c>
      <c r="K33" s="2">
        <f t="shared" si="17"/>
        <v>133</v>
      </c>
      <c r="L33" s="20">
        <f t="shared" ref="L33" si="36">SUM(E33)-SUM(K33)</f>
        <v>52</v>
      </c>
      <c r="M33" s="23">
        <f t="shared" si="5"/>
        <v>132.93452399999998</v>
      </c>
    </row>
    <row r="34" spans="1:14" ht="20.100000000000001" customHeight="1">
      <c r="A34" s="1" t="s">
        <v>121</v>
      </c>
      <c r="B34" s="1" t="s">
        <v>134</v>
      </c>
      <c r="C34" s="1" t="s">
        <v>139</v>
      </c>
      <c r="D34" s="12">
        <v>1.05</v>
      </c>
      <c r="E34" s="18">
        <v>218</v>
      </c>
      <c r="F34" s="24">
        <f t="shared" si="34"/>
        <v>134</v>
      </c>
      <c r="G34" s="24" t="str">
        <f t="shared" si="35"/>
        <v/>
      </c>
      <c r="H34" s="3" t="str">
        <f t="shared" si="0"/>
        <v>134.00/5,825.00</v>
      </c>
      <c r="I34" s="4">
        <f t="shared" si="1"/>
        <v>2.2999999999999998</v>
      </c>
      <c r="J34" s="3" t="str">
        <f t="shared" si="2"/>
        <v>5,822.80*2.300/100</v>
      </c>
      <c r="K34" s="2">
        <f t="shared" si="17"/>
        <v>134</v>
      </c>
      <c r="L34" s="20">
        <f t="shared" ref="L34" si="37">SUM(E34)-SUM(K34)</f>
        <v>84</v>
      </c>
      <c r="M34" s="19">
        <f t="shared" si="5"/>
        <v>133.92439999999996</v>
      </c>
      <c r="N34" s="19"/>
    </row>
    <row r="35" spans="1:14" ht="20.100000000000001" customHeight="1">
      <c r="A35" s="1" t="s">
        <v>47</v>
      </c>
      <c r="B35" s="1" t="s">
        <v>134</v>
      </c>
      <c r="C35" s="1" t="s">
        <v>135</v>
      </c>
      <c r="D35" s="12">
        <v>0.63</v>
      </c>
      <c r="E35" s="18">
        <v>53</v>
      </c>
      <c r="F35" s="24">
        <f t="shared" si="34"/>
        <v>2.6000000000000014</v>
      </c>
      <c r="G35" s="24" t="str">
        <f t="shared" si="35"/>
        <v/>
      </c>
      <c r="H35" s="3" t="str">
        <f t="shared" si="0"/>
        <v>2.60/5,825.00</v>
      </c>
      <c r="I35" s="4">
        <f t="shared" si="1"/>
        <v>4.4999999999999998E-2</v>
      </c>
      <c r="J35" s="3" t="str">
        <f t="shared" si="2"/>
        <v>5,822.80*0.045/100</v>
      </c>
      <c r="K35" s="2">
        <f t="shared" si="17"/>
        <v>3</v>
      </c>
      <c r="L35" s="20">
        <f t="shared" ref="L35:L43" si="38">SUM(E35)-SUM(K35)</f>
        <v>50</v>
      </c>
      <c r="M35" s="19">
        <f t="shared" si="5"/>
        <v>2.6202599999999996</v>
      </c>
      <c r="N35" s="19"/>
    </row>
    <row r="36" spans="1:14" ht="20.100000000000001" customHeight="1">
      <c r="A36" s="1" t="s">
        <v>48</v>
      </c>
      <c r="B36" s="1" t="s">
        <v>133</v>
      </c>
      <c r="C36" s="1" t="s">
        <v>136</v>
      </c>
      <c r="D36" s="12">
        <v>1.33</v>
      </c>
      <c r="E36" s="18">
        <v>335</v>
      </c>
      <c r="F36" s="24">
        <f t="shared" si="34"/>
        <v>228.6</v>
      </c>
      <c r="G36" s="24" t="str">
        <f t="shared" si="35"/>
        <v/>
      </c>
      <c r="H36" s="3" t="str">
        <f t="shared" si="0"/>
        <v>228.60/5,825.00</v>
      </c>
      <c r="I36" s="4">
        <f t="shared" si="1"/>
        <v>3.9239999999999999</v>
      </c>
      <c r="J36" s="3" t="str">
        <f t="shared" si="2"/>
        <v>5,822.80*3.924/100</v>
      </c>
      <c r="K36" s="2">
        <f>IF(I36&lt;&gt;"",ROUND($G$69*I36/100,0),"")+1</f>
        <v>229</v>
      </c>
      <c r="L36" s="20">
        <f t="shared" si="38"/>
        <v>106</v>
      </c>
      <c r="M36" s="19">
        <f t="shared" si="5"/>
        <v>228.48667199999997</v>
      </c>
      <c r="N36" s="26" t="s">
        <v>140</v>
      </c>
    </row>
    <row r="37" spans="1:14" ht="20.100000000000001" customHeight="1">
      <c r="A37" s="1" t="s">
        <v>50</v>
      </c>
      <c r="B37" s="1" t="s">
        <v>134</v>
      </c>
      <c r="C37" s="1" t="s">
        <v>135</v>
      </c>
      <c r="D37" s="12">
        <v>1.46</v>
      </c>
      <c r="E37" s="18">
        <v>191</v>
      </c>
      <c r="F37" s="24">
        <f t="shared" si="34"/>
        <v>74.2</v>
      </c>
      <c r="G37" s="24" t="str">
        <f t="shared" si="35"/>
        <v/>
      </c>
      <c r="H37" s="3" t="str">
        <f t="shared" ref="H37:H67" si="39">IF(F37&lt;&gt;"",FIXED(F37,2)&amp;"/"&amp;FIXED($F$68,2),"")</f>
        <v>74.20/5,825.00</v>
      </c>
      <c r="I37" s="4">
        <f t="shared" ref="I37:I67" si="40">IF(F37&lt;&gt;"",ROUND(F37/$F$68*100,3),"")</f>
        <v>1.274</v>
      </c>
      <c r="J37" s="3" t="str">
        <f t="shared" ref="J37:J68" si="41">IF(I37&lt;&gt;"",FIXED($G$69,2)&amp;"*"&amp;FIXED(I37,3)&amp;"/100","")</f>
        <v>5,822.80*1.274/100</v>
      </c>
      <c r="K37" s="2">
        <f t="shared" ref="K37:K52" si="42">IF(I37&lt;&gt;"",ROUND($G$69*I37/100,0),"")</f>
        <v>74</v>
      </c>
      <c r="L37" s="20">
        <f t="shared" si="38"/>
        <v>117</v>
      </c>
      <c r="M37" s="19">
        <f t="shared" ref="M37:M67" si="43">$G$69*I37/100</f>
        <v>74.18247199999999</v>
      </c>
    </row>
    <row r="38" spans="1:14" ht="20.100000000000001" customHeight="1">
      <c r="A38" s="1" t="s">
        <v>52</v>
      </c>
      <c r="B38" s="1" t="s">
        <v>133</v>
      </c>
      <c r="C38" s="1" t="s">
        <v>138</v>
      </c>
      <c r="D38" s="12">
        <v>0.36</v>
      </c>
      <c r="E38" s="18">
        <v>38</v>
      </c>
      <c r="F38" s="24">
        <f t="shared" si="34"/>
        <v>9.2000000000000028</v>
      </c>
      <c r="G38" s="24" t="str">
        <f t="shared" si="35"/>
        <v/>
      </c>
      <c r="H38" s="3" t="str">
        <f t="shared" si="39"/>
        <v>9.20/5,825.00</v>
      </c>
      <c r="I38" s="4">
        <f t="shared" si="40"/>
        <v>0.158</v>
      </c>
      <c r="J38" s="3" t="str">
        <f t="shared" si="41"/>
        <v>5,822.80*0.158/100</v>
      </c>
      <c r="K38" s="2">
        <f t="shared" si="42"/>
        <v>9</v>
      </c>
      <c r="L38" s="20">
        <f t="shared" si="38"/>
        <v>29</v>
      </c>
      <c r="M38" s="23">
        <f t="shared" si="43"/>
        <v>9.2000239999999991</v>
      </c>
    </row>
    <row r="39" spans="1:14" ht="20.100000000000001" customHeight="1">
      <c r="A39" s="1" t="s">
        <v>122</v>
      </c>
      <c r="B39" s="1" t="s">
        <v>133</v>
      </c>
      <c r="C39" s="1" t="s">
        <v>136</v>
      </c>
      <c r="D39" s="12">
        <v>2.6</v>
      </c>
      <c r="E39" s="18">
        <v>915</v>
      </c>
      <c r="F39" s="24">
        <f t="shared" si="34"/>
        <v>707</v>
      </c>
      <c r="G39" s="24" t="str">
        <f t="shared" si="35"/>
        <v/>
      </c>
      <c r="H39" s="3" t="str">
        <f t="shared" si="39"/>
        <v>707.00/5,825.00</v>
      </c>
      <c r="I39" s="4">
        <f t="shared" si="40"/>
        <v>12.137</v>
      </c>
      <c r="J39" s="3" t="str">
        <f t="shared" si="41"/>
        <v>5,822.80*12.137/100</v>
      </c>
      <c r="K39" s="2">
        <f t="shared" si="42"/>
        <v>707</v>
      </c>
      <c r="L39" s="20">
        <f t="shared" si="38"/>
        <v>208</v>
      </c>
      <c r="M39" s="19">
        <f t="shared" si="43"/>
        <v>706.71323599999994</v>
      </c>
    </row>
    <row r="40" spans="1:14" ht="20.100000000000001" customHeight="1">
      <c r="A40" s="1" t="s">
        <v>54</v>
      </c>
      <c r="B40" s="1" t="s">
        <v>134</v>
      </c>
      <c r="C40" s="1" t="s">
        <v>136</v>
      </c>
      <c r="D40" s="12">
        <v>0.05</v>
      </c>
      <c r="E40" s="18">
        <v>23</v>
      </c>
      <c r="F40" s="24">
        <f t="shared" si="34"/>
        <v>19</v>
      </c>
      <c r="G40" s="24" t="str">
        <f t="shared" si="35"/>
        <v/>
      </c>
      <c r="H40" s="3" t="str">
        <f t="shared" si="39"/>
        <v>19.00/5,825.00</v>
      </c>
      <c r="I40" s="4">
        <f t="shared" si="40"/>
        <v>0.32600000000000001</v>
      </c>
      <c r="J40" s="3" t="str">
        <f t="shared" si="41"/>
        <v>5,822.80*0.326/100</v>
      </c>
      <c r="K40" s="2">
        <f t="shared" si="42"/>
        <v>19</v>
      </c>
      <c r="L40" s="20">
        <f t="shared" si="38"/>
        <v>4</v>
      </c>
      <c r="M40" s="19">
        <f t="shared" si="43"/>
        <v>18.982327999999999</v>
      </c>
    </row>
    <row r="41" spans="1:14" ht="20.100000000000001" customHeight="1">
      <c r="A41" s="1" t="s">
        <v>55</v>
      </c>
      <c r="B41" s="1" t="s">
        <v>134</v>
      </c>
      <c r="C41" s="1" t="s">
        <v>135</v>
      </c>
      <c r="D41" s="12">
        <v>0.41</v>
      </c>
      <c r="E41" s="18">
        <v>56</v>
      </c>
      <c r="F41" s="24">
        <f t="shared" si="34"/>
        <v>23.200000000000003</v>
      </c>
      <c r="G41" s="24" t="str">
        <f t="shared" si="35"/>
        <v/>
      </c>
      <c r="H41" s="3" t="str">
        <f t="shared" si="39"/>
        <v>23.20/5,825.00</v>
      </c>
      <c r="I41" s="4">
        <f t="shared" si="40"/>
        <v>0.39800000000000002</v>
      </c>
      <c r="J41" s="3" t="str">
        <f t="shared" si="41"/>
        <v>5,822.80*0.398/100</v>
      </c>
      <c r="K41" s="2">
        <f t="shared" si="42"/>
        <v>23</v>
      </c>
      <c r="L41" s="20">
        <f t="shared" si="38"/>
        <v>33</v>
      </c>
      <c r="M41" s="19">
        <f t="shared" si="43"/>
        <v>23.174743999999997</v>
      </c>
    </row>
    <row r="42" spans="1:14" ht="20.100000000000001" customHeight="1">
      <c r="A42" s="1" t="s">
        <v>86</v>
      </c>
      <c r="B42" s="1" t="s">
        <v>134</v>
      </c>
      <c r="C42" s="1" t="s">
        <v>136</v>
      </c>
      <c r="D42" s="12">
        <v>0.09</v>
      </c>
      <c r="E42" s="18">
        <v>22</v>
      </c>
      <c r="F42" s="24">
        <f t="shared" si="34"/>
        <v>14.8</v>
      </c>
      <c r="G42" s="24" t="str">
        <f t="shared" si="35"/>
        <v/>
      </c>
      <c r="H42" s="3" t="str">
        <f t="shared" si="39"/>
        <v>14.80/5,825.00</v>
      </c>
      <c r="I42" s="4">
        <f t="shared" si="40"/>
        <v>0.254</v>
      </c>
      <c r="J42" s="3" t="str">
        <f t="shared" si="41"/>
        <v>5,822.80*0.254/100</v>
      </c>
      <c r="K42" s="2">
        <f t="shared" si="42"/>
        <v>15</v>
      </c>
      <c r="L42" s="20">
        <f t="shared" si="38"/>
        <v>7</v>
      </c>
      <c r="M42" s="19">
        <f t="shared" si="43"/>
        <v>14.789911999999999</v>
      </c>
    </row>
    <row r="43" spans="1:14" ht="20.100000000000001" customHeight="1">
      <c r="A43" s="1" t="s">
        <v>59</v>
      </c>
      <c r="B43" s="1" t="s">
        <v>134</v>
      </c>
      <c r="C43" s="1" t="s">
        <v>135</v>
      </c>
      <c r="D43" s="12">
        <v>0.18</v>
      </c>
      <c r="E43" s="18">
        <v>17</v>
      </c>
      <c r="F43" s="24">
        <f t="shared" si="34"/>
        <v>2.6000000000000014</v>
      </c>
      <c r="G43" s="24" t="str">
        <f t="shared" si="35"/>
        <v/>
      </c>
      <c r="H43" s="3" t="str">
        <f t="shared" si="39"/>
        <v>2.60/5,825.00</v>
      </c>
      <c r="I43" s="4">
        <f t="shared" si="40"/>
        <v>4.4999999999999998E-2</v>
      </c>
      <c r="J43" s="3" t="str">
        <f t="shared" si="41"/>
        <v>5,822.80*0.045/100</v>
      </c>
      <c r="K43" s="2">
        <f t="shared" si="42"/>
        <v>3</v>
      </c>
      <c r="L43" s="20">
        <f t="shared" si="38"/>
        <v>14</v>
      </c>
      <c r="M43" s="19">
        <f t="shared" si="43"/>
        <v>2.6202599999999996</v>
      </c>
    </row>
    <row r="44" spans="1:14" ht="20.100000000000001" customHeight="1">
      <c r="A44" s="1" t="s">
        <v>60</v>
      </c>
      <c r="B44" s="1" t="s">
        <v>133</v>
      </c>
      <c r="C44" s="1" t="s">
        <v>136</v>
      </c>
      <c r="D44" s="12">
        <v>0.12</v>
      </c>
      <c r="E44" s="18">
        <v>23</v>
      </c>
      <c r="F44" s="24">
        <f t="shared" si="34"/>
        <v>13.4</v>
      </c>
      <c r="G44" s="24" t="str">
        <f t="shared" si="35"/>
        <v/>
      </c>
      <c r="H44" s="3" t="str">
        <f t="shared" si="39"/>
        <v>13.40/5,825.00</v>
      </c>
      <c r="I44" s="4">
        <f t="shared" si="40"/>
        <v>0.23</v>
      </c>
      <c r="J44" s="3" t="str">
        <f t="shared" si="41"/>
        <v>5,822.80*0.230/100</v>
      </c>
      <c r="K44" s="2">
        <f t="shared" si="42"/>
        <v>13</v>
      </c>
      <c r="L44" s="20">
        <f t="shared" ref="L44:L46" si="44">SUM(E44)-SUM(K44)</f>
        <v>10</v>
      </c>
      <c r="M44" s="19">
        <f t="shared" si="43"/>
        <v>13.392439999999999</v>
      </c>
    </row>
    <row r="45" spans="1:14" ht="20.100000000000001" customHeight="1">
      <c r="A45" s="1" t="s">
        <v>62</v>
      </c>
      <c r="B45" s="1" t="s">
        <v>134</v>
      </c>
      <c r="C45" s="1" t="s">
        <v>136</v>
      </c>
      <c r="D45" s="12">
        <v>0.1</v>
      </c>
      <c r="E45" s="18">
        <v>19</v>
      </c>
      <c r="F45" s="24">
        <f t="shared" si="34"/>
        <v>11</v>
      </c>
      <c r="G45" s="24" t="str">
        <f t="shared" si="35"/>
        <v/>
      </c>
      <c r="H45" s="3" t="str">
        <f t="shared" si="39"/>
        <v>11.00/5,825.00</v>
      </c>
      <c r="I45" s="4">
        <f t="shared" si="40"/>
        <v>0.189</v>
      </c>
      <c r="J45" s="3" t="str">
        <f t="shared" si="41"/>
        <v>5,822.80*0.189/100</v>
      </c>
      <c r="K45" s="2">
        <f t="shared" si="42"/>
        <v>11</v>
      </c>
      <c r="L45" s="20">
        <f t="shared" si="44"/>
        <v>8</v>
      </c>
      <c r="M45" s="19">
        <f t="shared" si="43"/>
        <v>11.005091999999999</v>
      </c>
    </row>
    <row r="46" spans="1:14" ht="20.100000000000001" customHeight="1">
      <c r="A46" s="1" t="s">
        <v>64</v>
      </c>
      <c r="B46" s="1" t="s">
        <v>133</v>
      </c>
      <c r="C46" s="1" t="s">
        <v>136</v>
      </c>
      <c r="D46" s="12">
        <v>2.16</v>
      </c>
      <c r="E46" s="18">
        <v>186</v>
      </c>
      <c r="F46" s="24">
        <f t="shared" si="34"/>
        <v>13.199999999999989</v>
      </c>
      <c r="G46" s="24" t="str">
        <f t="shared" si="35"/>
        <v/>
      </c>
      <c r="H46" s="3" t="str">
        <f t="shared" si="39"/>
        <v>13.20/5,825.00</v>
      </c>
      <c r="I46" s="4">
        <f t="shared" si="40"/>
        <v>0.22700000000000001</v>
      </c>
      <c r="J46" s="3" t="str">
        <f t="shared" si="41"/>
        <v>5,822.80*0.227/100</v>
      </c>
      <c r="K46" s="2">
        <f t="shared" si="42"/>
        <v>13</v>
      </c>
      <c r="L46" s="20">
        <f t="shared" si="44"/>
        <v>173</v>
      </c>
      <c r="M46" s="19">
        <f t="shared" si="43"/>
        <v>13.217756</v>
      </c>
    </row>
    <row r="47" spans="1:14" ht="20.100000000000001" customHeight="1">
      <c r="A47" s="1" t="s">
        <v>65</v>
      </c>
      <c r="B47" s="1" t="s">
        <v>133</v>
      </c>
      <c r="C47" s="1" t="s">
        <v>137</v>
      </c>
      <c r="D47" s="12">
        <v>0.27</v>
      </c>
      <c r="E47" s="18">
        <v>48</v>
      </c>
      <c r="F47" s="24">
        <f t="shared" si="34"/>
        <v>26.4</v>
      </c>
      <c r="G47" s="24" t="str">
        <f t="shared" si="35"/>
        <v/>
      </c>
      <c r="H47" s="3" t="str">
        <f t="shared" si="39"/>
        <v>26.40/5,825.00</v>
      </c>
      <c r="I47" s="4">
        <f t="shared" si="40"/>
        <v>0.45300000000000001</v>
      </c>
      <c r="J47" s="3" t="str">
        <f t="shared" si="41"/>
        <v>5,822.80*0.453/100</v>
      </c>
      <c r="K47" s="2">
        <f t="shared" si="42"/>
        <v>26</v>
      </c>
      <c r="L47" s="20">
        <f t="shared" ref="L47" si="45">SUM(E47)-SUM(K47)</f>
        <v>22</v>
      </c>
      <c r="M47" s="23">
        <f t="shared" si="43"/>
        <v>26.377284</v>
      </c>
    </row>
    <row r="48" spans="1:14" ht="20.100000000000001" customHeight="1">
      <c r="A48" s="1" t="s">
        <v>123</v>
      </c>
      <c r="B48" s="1" t="s">
        <v>134</v>
      </c>
      <c r="C48" s="1" t="s">
        <v>135</v>
      </c>
      <c r="D48" s="12">
        <v>0.21</v>
      </c>
      <c r="E48" s="18">
        <v>57</v>
      </c>
      <c r="F48" s="24">
        <f t="shared" si="34"/>
        <v>40.200000000000003</v>
      </c>
      <c r="G48" s="24" t="str">
        <f t="shared" si="35"/>
        <v/>
      </c>
      <c r="H48" s="3" t="str">
        <f t="shared" si="39"/>
        <v>40.20/5,825.00</v>
      </c>
      <c r="I48" s="4">
        <f t="shared" si="40"/>
        <v>0.69</v>
      </c>
      <c r="J48" s="3" t="str">
        <f t="shared" si="41"/>
        <v>5,822.80*0.690/100</v>
      </c>
      <c r="K48" s="2">
        <f t="shared" si="42"/>
        <v>40</v>
      </c>
      <c r="L48" s="20">
        <f t="shared" ref="L48" si="46">SUM(E48)-SUM(K48)</f>
        <v>17</v>
      </c>
      <c r="M48" s="19">
        <f t="shared" si="43"/>
        <v>40.177319999999987</v>
      </c>
      <c r="N48" s="19"/>
    </row>
    <row r="49" spans="1:14" ht="20.100000000000001" customHeight="1">
      <c r="A49" s="1" t="s">
        <v>67</v>
      </c>
      <c r="B49" s="1" t="s">
        <v>134</v>
      </c>
      <c r="C49" s="1" t="s">
        <v>139</v>
      </c>
      <c r="D49" s="12">
        <v>0.92</v>
      </c>
      <c r="E49" s="18">
        <v>212</v>
      </c>
      <c r="F49" s="24">
        <f t="shared" si="34"/>
        <v>138.39999999999998</v>
      </c>
      <c r="G49" s="24" t="str">
        <f t="shared" si="35"/>
        <v/>
      </c>
      <c r="H49" s="3" t="str">
        <f t="shared" si="39"/>
        <v>138.40/5,825.00</v>
      </c>
      <c r="I49" s="4">
        <f t="shared" si="40"/>
        <v>2.3759999999999999</v>
      </c>
      <c r="J49" s="3" t="str">
        <f t="shared" si="41"/>
        <v>5,822.80*2.376/100</v>
      </c>
      <c r="K49" s="2">
        <f t="shared" si="42"/>
        <v>138</v>
      </c>
      <c r="L49" s="20">
        <f t="shared" ref="L49:L57" si="47">SUM(E49)-SUM(K49)</f>
        <v>74</v>
      </c>
      <c r="M49" s="19">
        <f t="shared" si="43"/>
        <v>138.34972799999997</v>
      </c>
      <c r="N49" s="19"/>
    </row>
    <row r="50" spans="1:14" ht="20.100000000000001" customHeight="1">
      <c r="A50" s="1" t="s">
        <v>124</v>
      </c>
      <c r="B50" s="1" t="s">
        <v>134</v>
      </c>
      <c r="C50" s="1" t="s">
        <v>136</v>
      </c>
      <c r="D50" s="12">
        <v>0.13</v>
      </c>
      <c r="E50" s="18">
        <v>12</v>
      </c>
      <c r="F50" s="24">
        <f t="shared" si="34"/>
        <v>1.5999999999999996</v>
      </c>
      <c r="G50" s="24" t="str">
        <f t="shared" si="35"/>
        <v/>
      </c>
      <c r="H50" s="3" t="str">
        <f t="shared" si="39"/>
        <v>1.60/5,825.00</v>
      </c>
      <c r="I50" s="4">
        <f t="shared" si="40"/>
        <v>2.7E-2</v>
      </c>
      <c r="J50" s="3" t="str">
        <f t="shared" si="41"/>
        <v>5,822.80*0.027/100</v>
      </c>
      <c r="K50" s="2">
        <f t="shared" si="42"/>
        <v>2</v>
      </c>
      <c r="L50" s="20">
        <f t="shared" si="47"/>
        <v>10</v>
      </c>
      <c r="M50" s="19">
        <f t="shared" si="43"/>
        <v>1.5721559999999997</v>
      </c>
    </row>
    <row r="51" spans="1:14" ht="20.100000000000001" customHeight="1">
      <c r="A51" s="1" t="s">
        <v>70</v>
      </c>
      <c r="B51" s="1" t="s">
        <v>134</v>
      </c>
      <c r="C51" s="1" t="s">
        <v>135</v>
      </c>
      <c r="D51" s="12">
        <v>0.14000000000000001</v>
      </c>
      <c r="E51" s="18">
        <v>15</v>
      </c>
      <c r="F51" s="24">
        <f t="shared" si="34"/>
        <v>3.7999999999999989</v>
      </c>
      <c r="G51" s="24" t="str">
        <f t="shared" si="35"/>
        <v/>
      </c>
      <c r="H51" s="3" t="str">
        <f t="shared" si="39"/>
        <v>3.80/5,825.00</v>
      </c>
      <c r="I51" s="4">
        <f t="shared" si="40"/>
        <v>6.5000000000000002E-2</v>
      </c>
      <c r="J51" s="3" t="str">
        <f t="shared" si="41"/>
        <v>5,822.80*0.065/100</v>
      </c>
      <c r="K51" s="2">
        <f t="shared" si="42"/>
        <v>4</v>
      </c>
      <c r="L51" s="20">
        <f t="shared" si="47"/>
        <v>11</v>
      </c>
      <c r="M51" s="19">
        <f t="shared" si="43"/>
        <v>3.7848199999999999</v>
      </c>
    </row>
    <row r="52" spans="1:14" ht="20.100000000000001" customHeight="1">
      <c r="A52" s="1" t="s">
        <v>125</v>
      </c>
      <c r="B52" s="1" t="s">
        <v>134</v>
      </c>
      <c r="C52" s="1" t="s">
        <v>139</v>
      </c>
      <c r="D52" s="12">
        <v>0.15</v>
      </c>
      <c r="E52" s="18">
        <v>53</v>
      </c>
      <c r="F52" s="24">
        <f t="shared" si="34"/>
        <v>41</v>
      </c>
      <c r="G52" s="24" t="str">
        <f t="shared" si="35"/>
        <v/>
      </c>
      <c r="H52" s="3" t="str">
        <f t="shared" si="39"/>
        <v>41.00/5,825.00</v>
      </c>
      <c r="I52" s="4">
        <f t="shared" si="40"/>
        <v>0.70399999999999996</v>
      </c>
      <c r="J52" s="3" t="str">
        <f t="shared" si="41"/>
        <v>5,822.80*0.704/100</v>
      </c>
      <c r="K52" s="2">
        <f t="shared" si="42"/>
        <v>41</v>
      </c>
      <c r="L52" s="20">
        <f t="shared" si="47"/>
        <v>12</v>
      </c>
      <c r="M52" s="23">
        <f t="shared" si="43"/>
        <v>40.992511999999998</v>
      </c>
    </row>
    <row r="53" spans="1:14" ht="20.100000000000001" customHeight="1">
      <c r="A53" s="1" t="s">
        <v>126</v>
      </c>
      <c r="B53" s="1" t="s">
        <v>133</v>
      </c>
      <c r="C53" s="1" t="s">
        <v>136</v>
      </c>
      <c r="D53" s="12">
        <v>1.58</v>
      </c>
      <c r="E53" s="18">
        <v>443</v>
      </c>
      <c r="F53" s="24">
        <f t="shared" si="34"/>
        <v>316.60000000000002</v>
      </c>
      <c r="G53" s="24" t="str">
        <f t="shared" si="35"/>
        <v/>
      </c>
      <c r="H53" s="3" t="str">
        <f t="shared" si="39"/>
        <v>316.60/5,825.00</v>
      </c>
      <c r="I53" s="4">
        <f t="shared" si="40"/>
        <v>5.4349999999999996</v>
      </c>
      <c r="J53" s="3" t="str">
        <f t="shared" si="41"/>
        <v>5,822.80*5.435/100</v>
      </c>
      <c r="K53" s="2">
        <f>IF(I53&lt;&gt;"",ROUND($G$69*I53/100,0),"")+1</f>
        <v>317</v>
      </c>
      <c r="L53" s="20">
        <f t="shared" si="47"/>
        <v>126</v>
      </c>
      <c r="M53" s="19">
        <f t="shared" si="43"/>
        <v>316.46917999999994</v>
      </c>
      <c r="N53" s="26" t="s">
        <v>140</v>
      </c>
    </row>
    <row r="54" spans="1:14" ht="20.100000000000001" customHeight="1">
      <c r="A54" s="1" t="s">
        <v>127</v>
      </c>
      <c r="B54" s="1" t="s">
        <v>134</v>
      </c>
      <c r="C54" s="1" t="s">
        <v>135</v>
      </c>
      <c r="D54" s="12">
        <v>0.41</v>
      </c>
      <c r="E54" s="18">
        <v>70</v>
      </c>
      <c r="F54" s="24">
        <f t="shared" si="34"/>
        <v>37.200000000000003</v>
      </c>
      <c r="G54" s="24" t="str">
        <f t="shared" si="35"/>
        <v/>
      </c>
      <c r="H54" s="3" t="str">
        <f t="shared" si="39"/>
        <v>37.20/5,825.00</v>
      </c>
      <c r="I54" s="4">
        <f t="shared" si="40"/>
        <v>0.63900000000000001</v>
      </c>
      <c r="J54" s="3" t="str">
        <f t="shared" si="41"/>
        <v>5,822.80*0.639/100</v>
      </c>
      <c r="K54" s="2">
        <f t="shared" ref="K54:K67" si="48">IF(I54&lt;&gt;"",ROUND($G$69*I54/100,0),"")</f>
        <v>37</v>
      </c>
      <c r="L54" s="20">
        <f t="shared" si="47"/>
        <v>33</v>
      </c>
      <c r="M54" s="19">
        <f t="shared" si="43"/>
        <v>37.207691999999994</v>
      </c>
    </row>
    <row r="55" spans="1:14" ht="20.100000000000001" customHeight="1">
      <c r="A55" s="1" t="s">
        <v>128</v>
      </c>
      <c r="B55" s="1" t="s">
        <v>133</v>
      </c>
      <c r="C55" s="1" t="s">
        <v>136</v>
      </c>
      <c r="D55" s="12">
        <v>0.41</v>
      </c>
      <c r="E55" s="18">
        <v>144</v>
      </c>
      <c r="F55" s="24">
        <f t="shared" si="34"/>
        <v>111.2</v>
      </c>
      <c r="G55" s="24" t="str">
        <f t="shared" si="35"/>
        <v/>
      </c>
      <c r="H55" s="3" t="str">
        <f t="shared" si="39"/>
        <v>111.20/5,825.00</v>
      </c>
      <c r="I55" s="4">
        <f t="shared" si="40"/>
        <v>1.909</v>
      </c>
      <c r="J55" s="3" t="str">
        <f t="shared" si="41"/>
        <v>5,822.80*1.909/100</v>
      </c>
      <c r="K55" s="2">
        <f t="shared" si="48"/>
        <v>111</v>
      </c>
      <c r="L55" s="20">
        <f t="shared" si="47"/>
        <v>33</v>
      </c>
      <c r="M55" s="19">
        <f t="shared" si="43"/>
        <v>111.15725199999999</v>
      </c>
    </row>
    <row r="56" spans="1:14" ht="20.100000000000001" customHeight="1">
      <c r="A56" s="1" t="s">
        <v>72</v>
      </c>
      <c r="B56" s="1" t="s">
        <v>133</v>
      </c>
      <c r="C56" s="1" t="s">
        <v>136</v>
      </c>
      <c r="D56" s="12">
        <v>0.25</v>
      </c>
      <c r="E56" s="18">
        <v>78</v>
      </c>
      <c r="F56" s="24">
        <f t="shared" si="34"/>
        <v>58</v>
      </c>
      <c r="G56" s="24" t="str">
        <f t="shared" si="35"/>
        <v/>
      </c>
      <c r="H56" s="3" t="str">
        <f t="shared" si="39"/>
        <v>58.00/5,825.00</v>
      </c>
      <c r="I56" s="4">
        <f t="shared" si="40"/>
        <v>0.996</v>
      </c>
      <c r="J56" s="3" t="str">
        <f t="shared" si="41"/>
        <v>5,822.80*0.996/100</v>
      </c>
      <c r="K56" s="2">
        <f t="shared" si="48"/>
        <v>58</v>
      </c>
      <c r="L56" s="20">
        <f t="shared" si="47"/>
        <v>20</v>
      </c>
      <c r="M56" s="19">
        <f t="shared" si="43"/>
        <v>57.995087999999996</v>
      </c>
    </row>
    <row r="57" spans="1:14" ht="20.100000000000001" customHeight="1">
      <c r="A57" s="1" t="s">
        <v>73</v>
      </c>
      <c r="B57" s="1" t="s">
        <v>134</v>
      </c>
      <c r="C57" s="1" t="s">
        <v>135</v>
      </c>
      <c r="D57" s="12">
        <v>0.1</v>
      </c>
      <c r="E57" s="18">
        <v>22</v>
      </c>
      <c r="F57" s="24">
        <f t="shared" si="34"/>
        <v>14</v>
      </c>
      <c r="G57" s="24" t="str">
        <f t="shared" si="35"/>
        <v/>
      </c>
      <c r="H57" s="3" t="str">
        <f t="shared" si="39"/>
        <v>14.00/5,825.00</v>
      </c>
      <c r="I57" s="4">
        <f t="shared" si="40"/>
        <v>0.24</v>
      </c>
      <c r="J57" s="3" t="str">
        <f t="shared" si="41"/>
        <v>5,822.80*0.240/100</v>
      </c>
      <c r="K57" s="2">
        <f t="shared" si="48"/>
        <v>14</v>
      </c>
      <c r="L57" s="20">
        <f t="shared" si="47"/>
        <v>8</v>
      </c>
      <c r="M57" s="19">
        <f t="shared" si="43"/>
        <v>13.974719999999998</v>
      </c>
    </row>
    <row r="58" spans="1:14" ht="20.100000000000001" customHeight="1">
      <c r="A58" s="1" t="s">
        <v>129</v>
      </c>
      <c r="B58" s="1" t="s">
        <v>134</v>
      </c>
      <c r="C58" s="1" t="s">
        <v>135</v>
      </c>
      <c r="D58" s="12">
        <v>1.1100000000000001</v>
      </c>
      <c r="E58" s="18">
        <v>171</v>
      </c>
      <c r="F58" s="24">
        <f t="shared" si="34"/>
        <v>82.199999999999989</v>
      </c>
      <c r="G58" s="24" t="str">
        <f t="shared" si="35"/>
        <v/>
      </c>
      <c r="H58" s="3" t="str">
        <f t="shared" si="39"/>
        <v>82.20/5,825.00</v>
      </c>
      <c r="I58" s="4">
        <f t="shared" si="40"/>
        <v>1.411</v>
      </c>
      <c r="J58" s="3" t="str">
        <f t="shared" si="41"/>
        <v>5,822.80*1.411/100</v>
      </c>
      <c r="K58" s="2">
        <f t="shared" si="48"/>
        <v>82</v>
      </c>
      <c r="L58" s="20">
        <f t="shared" ref="L58:L60" si="49">SUM(E58)-SUM(K58)</f>
        <v>89</v>
      </c>
      <c r="M58" s="19">
        <f t="shared" si="43"/>
        <v>82.159707999999995</v>
      </c>
    </row>
    <row r="59" spans="1:14" ht="20.100000000000001" customHeight="1">
      <c r="A59" s="1" t="s">
        <v>74</v>
      </c>
      <c r="B59" s="1" t="s">
        <v>133</v>
      </c>
      <c r="C59" s="1" t="s">
        <v>136</v>
      </c>
      <c r="D59" s="12">
        <v>0.24</v>
      </c>
      <c r="E59" s="18">
        <v>50</v>
      </c>
      <c r="F59" s="24">
        <f t="shared" si="34"/>
        <v>30.8</v>
      </c>
      <c r="G59" s="24" t="str">
        <f t="shared" si="35"/>
        <v/>
      </c>
      <c r="H59" s="3" t="str">
        <f t="shared" si="39"/>
        <v>30.80/5,825.00</v>
      </c>
      <c r="I59" s="4">
        <f t="shared" si="40"/>
        <v>0.52900000000000003</v>
      </c>
      <c r="J59" s="3" t="str">
        <f t="shared" si="41"/>
        <v>5,822.80*0.529/100</v>
      </c>
      <c r="K59" s="2">
        <f t="shared" si="48"/>
        <v>31</v>
      </c>
      <c r="L59" s="20">
        <f t="shared" si="49"/>
        <v>19</v>
      </c>
      <c r="M59" s="19">
        <f t="shared" si="43"/>
        <v>30.802612</v>
      </c>
    </row>
    <row r="60" spans="1:14" ht="20.100000000000001" customHeight="1">
      <c r="A60" s="1" t="s">
        <v>75</v>
      </c>
      <c r="B60" s="1" t="s">
        <v>134</v>
      </c>
      <c r="C60" s="1" t="s">
        <v>135</v>
      </c>
      <c r="D60" s="12">
        <v>0.31</v>
      </c>
      <c r="E60" s="18">
        <v>45</v>
      </c>
      <c r="F60" s="24">
        <f t="shared" si="34"/>
        <v>20.2</v>
      </c>
      <c r="G60" s="24" t="str">
        <f t="shared" si="35"/>
        <v/>
      </c>
      <c r="H60" s="3" t="str">
        <f t="shared" si="39"/>
        <v>20.20/5,825.00</v>
      </c>
      <c r="I60" s="4">
        <f t="shared" si="40"/>
        <v>0.34699999999999998</v>
      </c>
      <c r="J60" s="3" t="str">
        <f t="shared" si="41"/>
        <v>5,822.80*0.347/100</v>
      </c>
      <c r="K60" s="2">
        <f t="shared" si="48"/>
        <v>20</v>
      </c>
      <c r="L60" s="20">
        <f t="shared" si="49"/>
        <v>25</v>
      </c>
      <c r="M60" s="19">
        <f t="shared" si="43"/>
        <v>20.205115999999997</v>
      </c>
    </row>
    <row r="61" spans="1:14" ht="20.100000000000001" customHeight="1">
      <c r="A61" s="1" t="s">
        <v>76</v>
      </c>
      <c r="B61" s="1" t="s">
        <v>134</v>
      </c>
      <c r="C61" s="1" t="s">
        <v>135</v>
      </c>
      <c r="D61" s="12">
        <v>0.09</v>
      </c>
      <c r="E61" s="18">
        <v>27</v>
      </c>
      <c r="F61" s="24">
        <f t="shared" ref="F61:F65" si="50">IF(E61&gt;D61*80,E61-D61*80,"")</f>
        <v>19.8</v>
      </c>
      <c r="G61" s="24" t="str">
        <f t="shared" ref="G61:G65" si="51">IF(E61&lt;=D61*80,D61*80-E61,"")</f>
        <v/>
      </c>
      <c r="H61" s="3" t="str">
        <f t="shared" si="39"/>
        <v>19.80/5,825.00</v>
      </c>
      <c r="I61" s="4">
        <f t="shared" si="40"/>
        <v>0.34</v>
      </c>
      <c r="J61" s="3" t="str">
        <f t="shared" si="41"/>
        <v>5,822.80*0.340/100</v>
      </c>
      <c r="K61" s="2">
        <f t="shared" si="48"/>
        <v>20</v>
      </c>
      <c r="L61" s="20">
        <f t="shared" ref="L61" si="52">SUM(E61)-SUM(K61)</f>
        <v>7</v>
      </c>
      <c r="M61" s="23">
        <f t="shared" si="43"/>
        <v>19.797519999999999</v>
      </c>
    </row>
    <row r="62" spans="1:14" ht="20.100000000000001" customHeight="1">
      <c r="A62" s="1" t="s">
        <v>77</v>
      </c>
      <c r="B62" s="1" t="s">
        <v>133</v>
      </c>
      <c r="C62" s="1" t="s">
        <v>136</v>
      </c>
      <c r="D62" s="12">
        <v>0.06</v>
      </c>
      <c r="E62" s="18">
        <v>13</v>
      </c>
      <c r="F62" s="24">
        <f t="shared" si="50"/>
        <v>8.1999999999999993</v>
      </c>
      <c r="G62" s="24" t="str">
        <f t="shared" si="51"/>
        <v/>
      </c>
      <c r="H62" s="3" t="str">
        <f t="shared" si="39"/>
        <v>8.20/5,825.00</v>
      </c>
      <c r="I62" s="4">
        <f t="shared" si="40"/>
        <v>0.14099999999999999</v>
      </c>
      <c r="J62" s="3" t="str">
        <f t="shared" si="41"/>
        <v>5,822.80*0.141/100</v>
      </c>
      <c r="K62" s="2">
        <f t="shared" si="48"/>
        <v>8</v>
      </c>
      <c r="L62" s="20">
        <f t="shared" ref="L62:L64" si="53">SUM(E62)-SUM(K62)</f>
        <v>5</v>
      </c>
      <c r="M62" s="19">
        <f t="shared" si="43"/>
        <v>8.2101479999999984</v>
      </c>
    </row>
    <row r="63" spans="1:14" ht="20.100000000000001" customHeight="1">
      <c r="A63" s="1" t="s">
        <v>130</v>
      </c>
      <c r="B63" s="1" t="s">
        <v>133</v>
      </c>
      <c r="C63" s="1" t="s">
        <v>136</v>
      </c>
      <c r="D63" s="12">
        <v>5.92</v>
      </c>
      <c r="E63" s="18">
        <v>1688</v>
      </c>
      <c r="F63" s="24">
        <f t="shared" si="50"/>
        <v>1214.4000000000001</v>
      </c>
      <c r="G63" s="24" t="str">
        <f t="shared" si="51"/>
        <v/>
      </c>
      <c r="H63" s="3" t="str">
        <f t="shared" si="39"/>
        <v>1,214.40/5,825.00</v>
      </c>
      <c r="I63" s="4">
        <f t="shared" si="40"/>
        <v>20.847999999999999</v>
      </c>
      <c r="J63" s="3" t="str">
        <f t="shared" si="41"/>
        <v>5,822.80*20.848/100</v>
      </c>
      <c r="K63" s="2">
        <f t="shared" si="48"/>
        <v>1214</v>
      </c>
      <c r="L63" s="20">
        <f t="shared" si="53"/>
        <v>474</v>
      </c>
      <c r="M63" s="19">
        <f t="shared" si="43"/>
        <v>1213.9373439999997</v>
      </c>
    </row>
    <row r="64" spans="1:14" ht="20.100000000000001" customHeight="1">
      <c r="A64" s="1" t="s">
        <v>131</v>
      </c>
      <c r="B64" s="1" t="s">
        <v>134</v>
      </c>
      <c r="C64" s="1" t="s">
        <v>135</v>
      </c>
      <c r="D64" s="12">
        <v>1.29</v>
      </c>
      <c r="E64" s="18">
        <v>449</v>
      </c>
      <c r="F64" s="24">
        <f t="shared" si="50"/>
        <v>345.8</v>
      </c>
      <c r="G64" s="24" t="str">
        <f t="shared" si="51"/>
        <v/>
      </c>
      <c r="H64" s="3" t="str">
        <f t="shared" si="39"/>
        <v>345.80/5,825.00</v>
      </c>
      <c r="I64" s="4">
        <f t="shared" si="40"/>
        <v>5.9359999999999999</v>
      </c>
      <c r="J64" s="3" t="str">
        <f t="shared" si="41"/>
        <v>5,822.80*5.936/100</v>
      </c>
      <c r="K64" s="2">
        <f t="shared" si="48"/>
        <v>346</v>
      </c>
      <c r="L64" s="20">
        <f t="shared" si="53"/>
        <v>103</v>
      </c>
      <c r="M64" s="19">
        <f t="shared" si="43"/>
        <v>345.64140799999996</v>
      </c>
    </row>
    <row r="65" spans="1:13" ht="20.100000000000001" customHeight="1">
      <c r="A65" s="1" t="s">
        <v>132</v>
      </c>
      <c r="B65" s="1" t="s">
        <v>134</v>
      </c>
      <c r="C65" s="1" t="s">
        <v>135</v>
      </c>
      <c r="D65" s="12">
        <v>2.93</v>
      </c>
      <c r="E65" s="18">
        <v>426</v>
      </c>
      <c r="F65" s="24">
        <f t="shared" si="50"/>
        <v>191.6</v>
      </c>
      <c r="G65" s="24" t="str">
        <f t="shared" si="51"/>
        <v/>
      </c>
      <c r="H65" s="3" t="str">
        <f t="shared" si="39"/>
        <v>191.60/5,825.00</v>
      </c>
      <c r="I65" s="4">
        <f t="shared" si="40"/>
        <v>3.2890000000000001</v>
      </c>
      <c r="J65" s="3" t="str">
        <f t="shared" si="41"/>
        <v>5,822.80*3.289/100</v>
      </c>
      <c r="K65" s="2">
        <f t="shared" si="48"/>
        <v>192</v>
      </c>
      <c r="L65" s="20">
        <f t="shared" ref="L65" si="54">SUM(E65)-SUM(K65)</f>
        <v>234</v>
      </c>
      <c r="M65" s="19">
        <f t="shared" si="43"/>
        <v>191.51189199999996</v>
      </c>
    </row>
    <row r="66" spans="1:13" ht="20.100000000000001" customHeight="1">
      <c r="A66" s="1" t="s">
        <v>79</v>
      </c>
      <c r="B66" s="1" t="s">
        <v>134</v>
      </c>
      <c r="C66" s="1" t="s">
        <v>135</v>
      </c>
      <c r="D66" s="12">
        <v>0.37</v>
      </c>
      <c r="E66" s="18">
        <v>113</v>
      </c>
      <c r="F66" s="24">
        <f t="shared" ref="F66" si="55">IF(E66&gt;D66*80,E66-D66*80,"")</f>
        <v>83.4</v>
      </c>
      <c r="G66" s="24" t="str">
        <f t="shared" ref="G66" si="56">IF(E66&lt;=D66*80,D66*80-E66,"")</f>
        <v/>
      </c>
      <c r="H66" s="3" t="str">
        <f t="shared" si="39"/>
        <v>83.40/5,825.00</v>
      </c>
      <c r="I66" s="4">
        <f t="shared" si="40"/>
        <v>1.4319999999999999</v>
      </c>
      <c r="J66" s="3" t="str">
        <f t="shared" si="41"/>
        <v>5,822.80*1.432/100</v>
      </c>
      <c r="K66" s="2">
        <f t="shared" si="48"/>
        <v>83</v>
      </c>
      <c r="L66" s="20">
        <f t="shared" ref="L66" si="57">SUM(E66)-SUM(K66)</f>
        <v>30</v>
      </c>
      <c r="M66" s="19">
        <f t="shared" si="43"/>
        <v>83.382495999999989</v>
      </c>
    </row>
    <row r="67" spans="1:13" ht="20.100000000000001" customHeight="1">
      <c r="A67" s="1"/>
      <c r="B67" s="1"/>
      <c r="C67" s="1"/>
      <c r="D67" s="12"/>
      <c r="E67" s="17"/>
      <c r="F67" s="24" t="str">
        <f t="shared" si="6"/>
        <v/>
      </c>
      <c r="G67" s="24">
        <f t="shared" si="7"/>
        <v>0</v>
      </c>
      <c r="H67" s="3" t="str">
        <f t="shared" si="39"/>
        <v/>
      </c>
      <c r="I67" s="4" t="str">
        <f t="shared" si="40"/>
        <v/>
      </c>
      <c r="J67" s="3" t="str">
        <f t="shared" si="41"/>
        <v/>
      </c>
      <c r="K67" s="2" t="str">
        <f t="shared" si="48"/>
        <v/>
      </c>
      <c r="L67" s="20">
        <f t="shared" si="4"/>
        <v>0</v>
      </c>
      <c r="M67" s="19" t="e">
        <f t="shared" si="43"/>
        <v>#VALUE!</v>
      </c>
    </row>
    <row r="68" spans="1:13" ht="20.100000000000001" customHeight="1">
      <c r="A68" s="8" t="s">
        <v>0</v>
      </c>
      <c r="B68" s="8"/>
      <c r="C68" s="8"/>
      <c r="D68" s="13">
        <f>SUM(D5:D67)</f>
        <v>40.24</v>
      </c>
      <c r="E68" s="14">
        <f>SUM(E5:E67)</f>
        <v>9042</v>
      </c>
      <c r="F68" s="25">
        <f>SUM(F5:F67)</f>
        <v>5824.9999999999991</v>
      </c>
      <c r="G68" s="25">
        <f>SUM(G5:G67)</f>
        <v>2.2000000000000011</v>
      </c>
      <c r="H68" s="9"/>
      <c r="I68" s="10"/>
      <c r="J68" s="9"/>
      <c r="K68" s="14">
        <f t="shared" ref="K68:L68" si="58">SUM(K5:K67)</f>
        <v>5823</v>
      </c>
      <c r="L68" s="21">
        <f t="shared" si="58"/>
        <v>3219</v>
      </c>
      <c r="M68" s="16" t="e">
        <f>SUM(#REF!)</f>
        <v>#REF!</v>
      </c>
    </row>
    <row r="69" spans="1:13" ht="20.100000000000001" customHeight="1">
      <c r="A69" s="1"/>
      <c r="B69" s="1"/>
      <c r="C69" s="1"/>
      <c r="D69" s="5"/>
      <c r="E69" s="7"/>
      <c r="F69" s="25" t="s">
        <v>2</v>
      </c>
      <c r="G69" s="29">
        <f>F68-G68</f>
        <v>5822.7999999999993</v>
      </c>
      <c r="H69" s="6"/>
      <c r="I69" s="2"/>
      <c r="J69" s="6"/>
      <c r="K69" s="7"/>
      <c r="L69" s="7"/>
    </row>
    <row r="70" spans="1:13">
      <c r="A70" s="1"/>
      <c r="B70" s="1"/>
      <c r="C70" s="1"/>
      <c r="D70" s="5"/>
      <c r="E70" s="7"/>
      <c r="F70" s="25" t="s">
        <v>12</v>
      </c>
      <c r="G70" s="30"/>
      <c r="H70" s="6"/>
      <c r="I70" s="2"/>
      <c r="J70" s="6"/>
      <c r="K70" s="7"/>
      <c r="L70" s="7"/>
    </row>
  </sheetData>
  <autoFilter ref="A1:L70" xr:uid="{00000000-0001-0000-0000-000000000000}"/>
  <mergeCells count="9">
    <mergeCell ref="H3:H4"/>
    <mergeCell ref="J3:J4"/>
    <mergeCell ref="L3:L4"/>
    <mergeCell ref="G69:G70"/>
    <mergeCell ref="A3:A4"/>
    <mergeCell ref="B3:B4"/>
    <mergeCell ref="C3:C4"/>
    <mergeCell ref="D3:D4"/>
    <mergeCell ref="E3:E4"/>
  </mergeCells>
  <phoneticPr fontId="1"/>
  <pageMargins left="0.51181102362204722" right="0.35433070866141736" top="1.0236220472440944" bottom="0.74803149606299213" header="0.31496062992125984" footer="0.31496062992125984"/>
  <pageSetup paperSize="9" scale="96" orientation="landscape" r:id="rId1"/>
  <headerFooter>
    <oddFooter>&amp;C&amp;P/&amp;N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間伐</vt:lpstr>
      <vt:lpstr>更新伐</vt:lpstr>
      <vt:lpstr>間伐!Print_Area</vt:lpstr>
      <vt:lpstr>更新伐!Print_Area</vt:lpstr>
      <vt:lpstr>間伐!Print_Titles</vt:lpstr>
      <vt:lpstr>更新伐!Print_Titles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誠 竹山</cp:lastModifiedBy>
  <cp:lastPrinted>2025-08-16T10:31:19Z</cp:lastPrinted>
  <dcterms:created xsi:type="dcterms:W3CDTF">2014-09-08T23:50:33Z</dcterms:created>
  <dcterms:modified xsi:type="dcterms:W3CDTF">2025-08-17T23:29:54Z</dcterms:modified>
</cp:coreProperties>
</file>