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現場データ\ふくしま森林再生事業\7飯舘村\48-048飯舘村伊丹沢Ⅱ工区-白岩-森林再生\成果品\"/>
    </mc:Choice>
  </mc:AlternateContent>
  <xr:revisionPtr revIDLastSave="0" documentId="13_ncr:1_{9AC9E654-800A-4DF1-BACF-94158644D888}" xr6:coauthVersionLast="47" xr6:coauthVersionMax="47" xr10:uidLastSave="{00000000-0000-0000-0000-000000000000}"/>
  <bookViews>
    <workbookView xWindow="-120" yWindow="-120" windowWidth="29040" windowHeight="15720" tabRatio="680" activeTab="2" xr2:uid="{226AD481-F99F-4337-8E32-4E5993DA0D0A}"/>
  </bookViews>
  <sheets>
    <sheet name="数量集計表" sheetId="1" r:id="rId1"/>
    <sheet name="森林整備(スギ・ヒノキ)" sheetId="2" r:id="rId2"/>
    <sheet name="森林整備(アカマツ)" sheetId="10" r:id="rId3"/>
    <sheet name="森林整備(広葉樹)" sheetId="11" r:id="rId4"/>
    <sheet name="森林作業道" sheetId="3" r:id="rId5"/>
    <sheet name="林業用施設" sheetId="13" r:id="rId6"/>
    <sheet name="拡散防止・放射線測定" sheetId="4" r:id="rId7"/>
    <sheet name="超過材積配分表" sheetId="12" r:id="rId8"/>
    <sheet name="データ" sheetId="8" r:id="rId9"/>
    <sheet name="森林整備 (基本枠)" sheetId="9" r:id="rId10"/>
  </sheets>
  <definedNames>
    <definedName name="_xlnm._FilterDatabase" localSheetId="8" hidden="1">データ!$D$3:$D$6</definedName>
    <definedName name="_xlnm._FilterDatabase" localSheetId="1" hidden="1">'森林整備(スギ・ヒノキ)'!$B$1:$N$256</definedName>
    <definedName name="_xlnm.Print_Area" localSheetId="6">拡散防止・放射線測定!$B$1:$N$33</definedName>
    <definedName name="_xlnm.Print_Area" localSheetId="4">森林作業道!$B$1:$N$103</definedName>
    <definedName name="_xlnm.Print_Area" localSheetId="2">'森林整備(アカマツ)'!$B$1:$N$68</definedName>
    <definedName name="_xlnm.Print_Area" localSheetId="1">'森林整備(スギ・ヒノキ)'!$B$1:$N$344</definedName>
    <definedName name="_xlnm.Print_Area" localSheetId="3">'森林整備(広葉樹)'!$B$1:$N$224</definedName>
    <definedName name="_xlnm.Print_Area" localSheetId="0">数量集計表!$B$1:$I$39</definedName>
    <definedName name="_xlnm.Print_Area" localSheetId="7">超過材積配分表!$B$1:$M$78</definedName>
    <definedName name="_xlnm.Print_Area" localSheetId="5">林業用施設!$B$1:$N$89</definedName>
    <definedName name="_xlnm.Print_Titles" localSheetId="4">森林作業道!$1:$3</definedName>
    <definedName name="_xlnm.Print_Titles" localSheetId="2">'森林整備(アカマツ)'!$1:$3</definedName>
    <definedName name="_xlnm.Print_Titles" localSheetId="1">'森林整備(スギ・ヒノキ)'!$1:$3</definedName>
    <definedName name="_xlnm.Print_Titles" localSheetId="3">'森林整備(広葉樹)'!$1:$3</definedName>
    <definedName name="_xlnm.Print_Titles" localSheetId="7">超過材積配分表!$1:$1</definedName>
    <definedName name="_xlnm.Print_Titles" localSheetId="5">林業用施設!$1:$3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11" l="1"/>
  <c r="G132" i="2" l="1"/>
  <c r="D24" i="4" l="1"/>
  <c r="R46" i="3"/>
  <c r="H14" i="3"/>
  <c r="H24" i="3"/>
  <c r="H36" i="3"/>
  <c r="H48" i="3"/>
  <c r="E47" i="12"/>
  <c r="E70" i="12"/>
  <c r="P70" i="12" s="1"/>
  <c r="E69" i="12"/>
  <c r="P69" i="12" s="1"/>
  <c r="E68" i="12"/>
  <c r="E67" i="12"/>
  <c r="P67" i="12" s="1"/>
  <c r="E66" i="12"/>
  <c r="E65" i="12"/>
  <c r="E64" i="12"/>
  <c r="P64" i="12" s="1"/>
  <c r="E63" i="12"/>
  <c r="E62" i="12"/>
  <c r="E61" i="12"/>
  <c r="E60" i="12"/>
  <c r="E59" i="12"/>
  <c r="P59" i="12" s="1"/>
  <c r="E58" i="12"/>
  <c r="E57" i="12"/>
  <c r="E36" i="12"/>
  <c r="E35" i="12"/>
  <c r="E34" i="12"/>
  <c r="E33" i="12"/>
  <c r="E32" i="12"/>
  <c r="F31" i="12"/>
  <c r="E31" i="12"/>
  <c r="E30" i="12"/>
  <c r="E29" i="12"/>
  <c r="E28" i="12"/>
  <c r="E27" i="12"/>
  <c r="E26" i="12"/>
  <c r="E25" i="12"/>
  <c r="E24" i="12"/>
  <c r="E23" i="12"/>
  <c r="E22" i="12"/>
  <c r="E21" i="12"/>
  <c r="E20" i="12"/>
  <c r="E19" i="12"/>
  <c r="E18" i="12"/>
  <c r="E17" i="12"/>
  <c r="E16" i="12"/>
  <c r="E15" i="12"/>
  <c r="C36" i="12"/>
  <c r="C35" i="12"/>
  <c r="C34" i="12"/>
  <c r="C33" i="12"/>
  <c r="C32" i="12"/>
  <c r="J236" i="11"/>
  <c r="J219" i="11"/>
  <c r="J202" i="11"/>
  <c r="J185" i="11"/>
  <c r="K331" i="2"/>
  <c r="G330" i="2"/>
  <c r="G328" i="2" s="1"/>
  <c r="D323" i="2"/>
  <c r="H329" i="2" s="1"/>
  <c r="J330" i="2" s="1"/>
  <c r="L330" i="2" s="1"/>
  <c r="F35" i="12" s="1"/>
  <c r="K320" i="2"/>
  <c r="G319" i="2"/>
  <c r="G317" i="2" s="1"/>
  <c r="D312" i="2"/>
  <c r="H318" i="2" s="1"/>
  <c r="J319" i="2" s="1"/>
  <c r="L319" i="2" s="1"/>
  <c r="F34" i="12" s="1"/>
  <c r="K309" i="2"/>
  <c r="G308" i="2"/>
  <c r="G306" i="2" s="1"/>
  <c r="D301" i="2"/>
  <c r="H307" i="2" s="1"/>
  <c r="J308" i="2" s="1"/>
  <c r="L308" i="2" s="1"/>
  <c r="F33" i="12" s="1"/>
  <c r="K298" i="2"/>
  <c r="G297" i="2"/>
  <c r="G295" i="2" s="1"/>
  <c r="D290" i="2"/>
  <c r="H296" i="2" s="1"/>
  <c r="J297" i="2" s="1"/>
  <c r="L297" i="2" s="1"/>
  <c r="F32" i="12" s="1"/>
  <c r="G32" i="12" s="1"/>
  <c r="J32" i="12" s="1"/>
  <c r="K287" i="2"/>
  <c r="G286" i="2"/>
  <c r="G284" i="2" s="1"/>
  <c r="D279" i="2"/>
  <c r="H285" i="2" s="1"/>
  <c r="J286" i="2" s="1"/>
  <c r="L286" i="2" s="1"/>
  <c r="K276" i="2"/>
  <c r="G275" i="2"/>
  <c r="G273" i="2" s="1"/>
  <c r="D268" i="2"/>
  <c r="H274" i="2" s="1"/>
  <c r="J275" i="2" s="1"/>
  <c r="L275" i="2" s="1"/>
  <c r="F30" i="12" s="1"/>
  <c r="E46" i="12"/>
  <c r="E45" i="12"/>
  <c r="E44" i="12"/>
  <c r="E14" i="12"/>
  <c r="E13" i="12"/>
  <c r="E12" i="12"/>
  <c r="E11" i="12"/>
  <c r="E10" i="12"/>
  <c r="E9" i="12"/>
  <c r="E8" i="12"/>
  <c r="E7" i="12"/>
  <c r="P71" i="12"/>
  <c r="H33" i="12" l="1"/>
  <c r="G34" i="12"/>
  <c r="H32" i="12"/>
  <c r="G33" i="12"/>
  <c r="E76" i="12"/>
  <c r="H35" i="12"/>
  <c r="H34" i="12"/>
  <c r="G35" i="12"/>
  <c r="L32" i="12"/>
  <c r="M32" i="12" s="1"/>
  <c r="K32" i="12"/>
  <c r="I32" i="12"/>
  <c r="D287" i="2"/>
  <c r="D283" i="2"/>
  <c r="D309" i="2"/>
  <c r="D305" i="2"/>
  <c r="D331" i="2"/>
  <c r="D327" i="2"/>
  <c r="D294" i="2"/>
  <c r="D298" i="2"/>
  <c r="D316" i="2"/>
  <c r="D320" i="2"/>
  <c r="D276" i="2"/>
  <c r="D272" i="2"/>
  <c r="P76" i="12"/>
  <c r="L18" i="11"/>
  <c r="E6" i="12"/>
  <c r="E37" i="12" s="1"/>
  <c r="R68" i="3" l="1"/>
  <c r="H70" i="3"/>
  <c r="D70" i="3" s="1"/>
  <c r="C49" i="12"/>
  <c r="C48" i="12"/>
  <c r="C47" i="12"/>
  <c r="C46" i="12"/>
  <c r="C45" i="12"/>
  <c r="C44" i="12"/>
  <c r="H75" i="12"/>
  <c r="G75" i="12"/>
  <c r="C75" i="12"/>
  <c r="H74" i="12"/>
  <c r="G74" i="12"/>
  <c r="I74" i="12" s="1"/>
  <c r="C74" i="12"/>
  <c r="H73" i="12"/>
  <c r="G73" i="12"/>
  <c r="C73" i="12"/>
  <c r="C72" i="12"/>
  <c r="C71" i="12"/>
  <c r="C70" i="12"/>
  <c r="C69" i="12"/>
  <c r="C68" i="12"/>
  <c r="C67" i="12"/>
  <c r="C66" i="12"/>
  <c r="C65" i="12"/>
  <c r="C64" i="12"/>
  <c r="C63" i="12"/>
  <c r="C62" i="12"/>
  <c r="C61" i="12"/>
  <c r="C60" i="12"/>
  <c r="C59" i="12"/>
  <c r="C58" i="12"/>
  <c r="C57" i="12"/>
  <c r="D5" i="1"/>
  <c r="J15" i="11"/>
  <c r="E50" i="12"/>
  <c r="G40" i="12" s="1"/>
  <c r="N114" i="13"/>
  <c r="N124" i="13"/>
  <c r="N122" i="13"/>
  <c r="N120" i="13"/>
  <c r="N118" i="13"/>
  <c r="N116" i="13"/>
  <c r="H200" i="3"/>
  <c r="R188" i="3"/>
  <c r="H190" i="3"/>
  <c r="H178" i="3"/>
  <c r="H166" i="3"/>
  <c r="H156" i="3"/>
  <c r="H144" i="3"/>
  <c r="H132" i="3"/>
  <c r="H122" i="3"/>
  <c r="H102" i="3"/>
  <c r="H112" i="3"/>
  <c r="R176" i="3"/>
  <c r="R154" i="3"/>
  <c r="R142" i="3"/>
  <c r="R100" i="3"/>
  <c r="H90" i="3"/>
  <c r="H80" i="3"/>
  <c r="H58" i="3"/>
  <c r="F53" i="12" l="1"/>
  <c r="P78" i="12"/>
  <c r="E80" i="12"/>
  <c r="E78" i="12"/>
  <c r="O78" i="12"/>
  <c r="D53" i="12" s="1"/>
  <c r="D17" i="1"/>
  <c r="D13" i="1"/>
  <c r="I73" i="12"/>
  <c r="I75" i="12"/>
  <c r="O52" i="12"/>
  <c r="O37" i="12"/>
  <c r="D2" i="12" s="1"/>
  <c r="F2" i="12"/>
  <c r="R12" i="3"/>
  <c r="F241" i="11"/>
  <c r="L239" i="11"/>
  <c r="H240" i="11" s="1"/>
  <c r="H236" i="11"/>
  <c r="J237" i="11" s="1"/>
  <c r="K234" i="11"/>
  <c r="H230" i="11"/>
  <c r="D225" i="11"/>
  <c r="F224" i="11"/>
  <c r="L222" i="11"/>
  <c r="H223" i="11" s="1"/>
  <c r="H219" i="11"/>
  <c r="J220" i="11" s="1"/>
  <c r="K217" i="11"/>
  <c r="H213" i="11"/>
  <c r="D208" i="11"/>
  <c r="F146" i="10"/>
  <c r="L144" i="10"/>
  <c r="H145" i="10" s="1"/>
  <c r="H141" i="10"/>
  <c r="K139" i="10"/>
  <c r="D134" i="10"/>
  <c r="F133" i="10"/>
  <c r="L131" i="10"/>
  <c r="H132" i="10" s="1"/>
  <c r="H128" i="10"/>
  <c r="K126" i="10"/>
  <c r="D121" i="10"/>
  <c r="F120" i="10"/>
  <c r="L118" i="10"/>
  <c r="H119" i="10" s="1"/>
  <c r="H115" i="10"/>
  <c r="J116" i="10" s="1"/>
  <c r="K113" i="10"/>
  <c r="D108" i="10"/>
  <c r="L1" i="3"/>
  <c r="L1" i="13"/>
  <c r="L1" i="12"/>
  <c r="L1" i="4"/>
  <c r="L1" i="11"/>
  <c r="L1" i="10"/>
  <c r="L1" i="2"/>
  <c r="H49" i="12"/>
  <c r="G49" i="12"/>
  <c r="H48" i="12"/>
  <c r="G48" i="12"/>
  <c r="H31" i="12"/>
  <c r="G31" i="12"/>
  <c r="H30" i="12"/>
  <c r="G30" i="12"/>
  <c r="C20" i="4"/>
  <c r="C18" i="4"/>
  <c r="C16" i="4"/>
  <c r="C14" i="4"/>
  <c r="C12" i="4"/>
  <c r="C10" i="4"/>
  <c r="C8" i="4"/>
  <c r="C6" i="4"/>
  <c r="C4" i="4"/>
  <c r="R34" i="3"/>
  <c r="F207" i="11"/>
  <c r="L205" i="11"/>
  <c r="H206" i="11" s="1"/>
  <c r="H202" i="11"/>
  <c r="J203" i="11" s="1"/>
  <c r="K200" i="11"/>
  <c r="H196" i="11"/>
  <c r="D191" i="11"/>
  <c r="F190" i="11"/>
  <c r="L188" i="11"/>
  <c r="H189" i="11" s="1"/>
  <c r="H185" i="11"/>
  <c r="J186" i="11" s="1"/>
  <c r="K183" i="11"/>
  <c r="H179" i="11"/>
  <c r="D174" i="11"/>
  <c r="L173" i="11"/>
  <c r="H173" i="11"/>
  <c r="F173" i="11"/>
  <c r="L171" i="11"/>
  <c r="H172" i="11" s="1"/>
  <c r="J168" i="11"/>
  <c r="H168" i="11"/>
  <c r="J169" i="11" s="1"/>
  <c r="K166" i="11"/>
  <c r="H162" i="11"/>
  <c r="D157" i="11"/>
  <c r="F156" i="11"/>
  <c r="L154" i="11"/>
  <c r="H155" i="11" s="1"/>
  <c r="J151" i="11"/>
  <c r="H151" i="11"/>
  <c r="K149" i="11"/>
  <c r="D140" i="11"/>
  <c r="L139" i="11"/>
  <c r="H139" i="11"/>
  <c r="F139" i="11"/>
  <c r="L137" i="11"/>
  <c r="H138" i="11" s="1"/>
  <c r="J134" i="11"/>
  <c r="H134" i="11"/>
  <c r="J135" i="11" s="1"/>
  <c r="K132" i="11"/>
  <c r="H128" i="11"/>
  <c r="D123" i="11"/>
  <c r="F122" i="11"/>
  <c r="L120" i="11"/>
  <c r="H121" i="11" s="1"/>
  <c r="J117" i="11"/>
  <c r="H117" i="11"/>
  <c r="K115" i="11"/>
  <c r="H111" i="11"/>
  <c r="D106" i="11"/>
  <c r="N244" i="13"/>
  <c r="M244" i="13"/>
  <c r="L244" i="13"/>
  <c r="K244" i="13"/>
  <c r="J244" i="13"/>
  <c r="I244" i="13"/>
  <c r="N242" i="13"/>
  <c r="M242" i="13"/>
  <c r="L242" i="13"/>
  <c r="K242" i="13"/>
  <c r="J242" i="13"/>
  <c r="I242" i="13"/>
  <c r="N240" i="13"/>
  <c r="M240" i="13"/>
  <c r="L240" i="13"/>
  <c r="K240" i="13"/>
  <c r="J240" i="13"/>
  <c r="I240" i="13"/>
  <c r="N238" i="13"/>
  <c r="M238" i="13"/>
  <c r="L238" i="13"/>
  <c r="K238" i="13"/>
  <c r="J238" i="13"/>
  <c r="I238" i="13"/>
  <c r="N236" i="13"/>
  <c r="M236" i="13"/>
  <c r="L236" i="13"/>
  <c r="K236" i="13"/>
  <c r="J236" i="13"/>
  <c r="I236" i="13"/>
  <c r="N234" i="13"/>
  <c r="M234" i="13"/>
  <c r="L234" i="13"/>
  <c r="K234" i="13"/>
  <c r="J234" i="13"/>
  <c r="I234" i="13"/>
  <c r="N232" i="13"/>
  <c r="M232" i="13"/>
  <c r="L232" i="13"/>
  <c r="K232" i="13"/>
  <c r="J232" i="13"/>
  <c r="I232" i="13"/>
  <c r="N230" i="13"/>
  <c r="M230" i="13"/>
  <c r="L230" i="13"/>
  <c r="K230" i="13"/>
  <c r="J230" i="13"/>
  <c r="I230" i="13"/>
  <c r="N228" i="13"/>
  <c r="M228" i="13"/>
  <c r="L228" i="13"/>
  <c r="K228" i="13"/>
  <c r="J228" i="13"/>
  <c r="I228" i="13"/>
  <c r="N226" i="13"/>
  <c r="M226" i="13"/>
  <c r="L226" i="13"/>
  <c r="K226" i="13"/>
  <c r="J226" i="13"/>
  <c r="I226" i="13"/>
  <c r="N224" i="13"/>
  <c r="M224" i="13"/>
  <c r="L224" i="13"/>
  <c r="K224" i="13"/>
  <c r="J224" i="13"/>
  <c r="I224" i="13"/>
  <c r="N222" i="13"/>
  <c r="M222" i="13"/>
  <c r="L222" i="13"/>
  <c r="K222" i="13"/>
  <c r="J222" i="13"/>
  <c r="I222" i="13"/>
  <c r="N220" i="13"/>
  <c r="M220" i="13"/>
  <c r="L220" i="13"/>
  <c r="K220" i="13"/>
  <c r="J220" i="13"/>
  <c r="I220" i="13"/>
  <c r="N218" i="13"/>
  <c r="M218" i="13"/>
  <c r="L218" i="13"/>
  <c r="K218" i="13"/>
  <c r="J218" i="13"/>
  <c r="I218" i="13"/>
  <c r="N216" i="13"/>
  <c r="M216" i="13"/>
  <c r="L216" i="13"/>
  <c r="K216" i="13"/>
  <c r="J216" i="13"/>
  <c r="I216" i="13"/>
  <c r="N214" i="13"/>
  <c r="M214" i="13"/>
  <c r="L214" i="13"/>
  <c r="K214" i="13"/>
  <c r="J214" i="13"/>
  <c r="I214" i="13"/>
  <c r="N212" i="13"/>
  <c r="M212" i="13"/>
  <c r="L212" i="13"/>
  <c r="K212" i="13"/>
  <c r="J212" i="13"/>
  <c r="I212" i="13"/>
  <c r="N210" i="13"/>
  <c r="M210" i="13"/>
  <c r="L210" i="13"/>
  <c r="K210" i="13"/>
  <c r="J210" i="13"/>
  <c r="I210" i="13"/>
  <c r="N208" i="13"/>
  <c r="M208" i="13"/>
  <c r="L208" i="13"/>
  <c r="K208" i="13"/>
  <c r="J208" i="13"/>
  <c r="I208" i="13"/>
  <c r="N206" i="13"/>
  <c r="M206" i="13"/>
  <c r="L206" i="13"/>
  <c r="K206" i="13"/>
  <c r="J206" i="13"/>
  <c r="I206" i="13"/>
  <c r="N204" i="13"/>
  <c r="M204" i="13"/>
  <c r="L204" i="13"/>
  <c r="K204" i="13"/>
  <c r="J204" i="13"/>
  <c r="I204" i="13"/>
  <c r="N202" i="13"/>
  <c r="M202" i="13"/>
  <c r="L202" i="13"/>
  <c r="K202" i="13"/>
  <c r="J202" i="13"/>
  <c r="I202" i="13"/>
  <c r="N200" i="13"/>
  <c r="M200" i="13"/>
  <c r="L200" i="13"/>
  <c r="K200" i="13"/>
  <c r="J200" i="13"/>
  <c r="I200" i="13"/>
  <c r="N198" i="13"/>
  <c r="M198" i="13"/>
  <c r="L198" i="13"/>
  <c r="K198" i="13"/>
  <c r="J198" i="13"/>
  <c r="I198" i="13"/>
  <c r="N196" i="13"/>
  <c r="M196" i="13"/>
  <c r="L196" i="13"/>
  <c r="K196" i="13"/>
  <c r="J196" i="13"/>
  <c r="I196" i="13"/>
  <c r="N194" i="13"/>
  <c r="M194" i="13"/>
  <c r="L194" i="13"/>
  <c r="K194" i="13"/>
  <c r="J194" i="13"/>
  <c r="I194" i="13"/>
  <c r="N192" i="13"/>
  <c r="M192" i="13"/>
  <c r="L192" i="13"/>
  <c r="K192" i="13"/>
  <c r="J192" i="13"/>
  <c r="I192" i="13"/>
  <c r="N190" i="13"/>
  <c r="M190" i="13"/>
  <c r="L190" i="13"/>
  <c r="K190" i="13"/>
  <c r="J190" i="13"/>
  <c r="I190" i="13"/>
  <c r="N188" i="13"/>
  <c r="M188" i="13"/>
  <c r="L188" i="13"/>
  <c r="K188" i="13"/>
  <c r="J188" i="13"/>
  <c r="I188" i="13"/>
  <c r="N186" i="13"/>
  <c r="M186" i="13"/>
  <c r="L186" i="13"/>
  <c r="K186" i="13"/>
  <c r="J186" i="13"/>
  <c r="I186" i="13"/>
  <c r="N184" i="13"/>
  <c r="M184" i="13"/>
  <c r="L184" i="13"/>
  <c r="K184" i="13"/>
  <c r="J184" i="13"/>
  <c r="I184" i="13"/>
  <c r="N182" i="13"/>
  <c r="M182" i="13"/>
  <c r="L182" i="13"/>
  <c r="K182" i="13"/>
  <c r="J182" i="13"/>
  <c r="I182" i="13"/>
  <c r="N180" i="13"/>
  <c r="M180" i="13"/>
  <c r="L180" i="13"/>
  <c r="K180" i="13"/>
  <c r="J180" i="13"/>
  <c r="I180" i="13"/>
  <c r="N178" i="13"/>
  <c r="M178" i="13"/>
  <c r="L178" i="13"/>
  <c r="K178" i="13"/>
  <c r="J178" i="13"/>
  <c r="I178" i="13"/>
  <c r="N176" i="13"/>
  <c r="M176" i="13"/>
  <c r="L176" i="13"/>
  <c r="K176" i="13"/>
  <c r="J176" i="13"/>
  <c r="I176" i="13"/>
  <c r="N174" i="13"/>
  <c r="M174" i="13"/>
  <c r="L174" i="13"/>
  <c r="K174" i="13"/>
  <c r="J174" i="13"/>
  <c r="I174" i="13"/>
  <c r="N172" i="13"/>
  <c r="M172" i="13"/>
  <c r="L172" i="13"/>
  <c r="K172" i="13"/>
  <c r="J172" i="13"/>
  <c r="I172" i="13"/>
  <c r="N170" i="13"/>
  <c r="M170" i="13"/>
  <c r="L170" i="13"/>
  <c r="K170" i="13"/>
  <c r="J170" i="13"/>
  <c r="I170" i="13"/>
  <c r="N168" i="13"/>
  <c r="M168" i="13"/>
  <c r="L168" i="13"/>
  <c r="K168" i="13"/>
  <c r="J168" i="13"/>
  <c r="I168" i="13"/>
  <c r="N166" i="13"/>
  <c r="M166" i="13"/>
  <c r="L166" i="13"/>
  <c r="K166" i="13"/>
  <c r="J166" i="13"/>
  <c r="I166" i="13"/>
  <c r="N164" i="13"/>
  <c r="M164" i="13"/>
  <c r="L164" i="13"/>
  <c r="K164" i="13"/>
  <c r="J164" i="13"/>
  <c r="I164" i="13"/>
  <c r="N162" i="13"/>
  <c r="M162" i="13"/>
  <c r="L162" i="13"/>
  <c r="K162" i="13"/>
  <c r="J162" i="13"/>
  <c r="I162" i="13"/>
  <c r="N160" i="13"/>
  <c r="M160" i="13"/>
  <c r="L160" i="13"/>
  <c r="K160" i="13"/>
  <c r="J160" i="13"/>
  <c r="I160" i="13"/>
  <c r="N158" i="13"/>
  <c r="M158" i="13"/>
  <c r="L158" i="13"/>
  <c r="K158" i="13"/>
  <c r="J158" i="13"/>
  <c r="I158" i="13"/>
  <c r="N156" i="13"/>
  <c r="M156" i="13"/>
  <c r="L156" i="13"/>
  <c r="K156" i="13"/>
  <c r="J156" i="13"/>
  <c r="I156" i="13"/>
  <c r="N154" i="13"/>
  <c r="M154" i="13"/>
  <c r="L154" i="13"/>
  <c r="K154" i="13"/>
  <c r="J154" i="13"/>
  <c r="D154" i="13" s="1"/>
  <c r="I154" i="13"/>
  <c r="N152" i="13"/>
  <c r="M152" i="13"/>
  <c r="L152" i="13"/>
  <c r="K152" i="13"/>
  <c r="J152" i="13"/>
  <c r="I152" i="13"/>
  <c r="N150" i="13"/>
  <c r="M150" i="13"/>
  <c r="L150" i="13"/>
  <c r="K150" i="13"/>
  <c r="J150" i="13"/>
  <c r="I150" i="13"/>
  <c r="N148" i="13"/>
  <c r="M148" i="13"/>
  <c r="L148" i="13"/>
  <c r="K148" i="13"/>
  <c r="J148" i="13"/>
  <c r="D148" i="13" s="1"/>
  <c r="I148" i="13"/>
  <c r="N146" i="13"/>
  <c r="M146" i="13"/>
  <c r="L146" i="13"/>
  <c r="K146" i="13"/>
  <c r="J146" i="13"/>
  <c r="D146" i="13" s="1"/>
  <c r="I146" i="13"/>
  <c r="N144" i="13"/>
  <c r="M144" i="13"/>
  <c r="L144" i="13"/>
  <c r="K144" i="13"/>
  <c r="J144" i="13"/>
  <c r="I144" i="13"/>
  <c r="N142" i="13"/>
  <c r="M142" i="13"/>
  <c r="L142" i="13"/>
  <c r="K142" i="13"/>
  <c r="J142" i="13"/>
  <c r="I142" i="13"/>
  <c r="N140" i="13"/>
  <c r="M140" i="13"/>
  <c r="L140" i="13"/>
  <c r="K140" i="13"/>
  <c r="J140" i="13"/>
  <c r="I140" i="13"/>
  <c r="N138" i="13"/>
  <c r="M138" i="13"/>
  <c r="L138" i="13"/>
  <c r="K138" i="13"/>
  <c r="J138" i="13"/>
  <c r="I138" i="13"/>
  <c r="N136" i="13"/>
  <c r="D136" i="13" s="1"/>
  <c r="M136" i="13"/>
  <c r="L136" i="13"/>
  <c r="K136" i="13"/>
  <c r="J136" i="13"/>
  <c r="I136" i="13"/>
  <c r="N134" i="13"/>
  <c r="M134" i="13"/>
  <c r="L134" i="13"/>
  <c r="K134" i="13"/>
  <c r="J134" i="13"/>
  <c r="I134" i="13"/>
  <c r="N132" i="13"/>
  <c r="M132" i="13"/>
  <c r="L132" i="13"/>
  <c r="K132" i="13"/>
  <c r="J132" i="13"/>
  <c r="D132" i="13" s="1"/>
  <c r="I132" i="13"/>
  <c r="N130" i="13"/>
  <c r="M130" i="13"/>
  <c r="L130" i="13"/>
  <c r="K130" i="13"/>
  <c r="J130" i="13"/>
  <c r="D130" i="13" s="1"/>
  <c r="I130" i="13"/>
  <c r="N128" i="13"/>
  <c r="M128" i="13"/>
  <c r="L128" i="13"/>
  <c r="K128" i="13"/>
  <c r="J128" i="13"/>
  <c r="I128" i="13"/>
  <c r="N126" i="13"/>
  <c r="M126" i="13"/>
  <c r="L126" i="13"/>
  <c r="K126" i="13"/>
  <c r="J126" i="13"/>
  <c r="I126" i="13"/>
  <c r="M124" i="13"/>
  <c r="L124" i="13"/>
  <c r="K124" i="13"/>
  <c r="J124" i="13"/>
  <c r="I124" i="13"/>
  <c r="M122" i="13"/>
  <c r="L122" i="13"/>
  <c r="K122" i="13"/>
  <c r="J122" i="13"/>
  <c r="I122" i="13"/>
  <c r="M120" i="13"/>
  <c r="L120" i="13"/>
  <c r="K120" i="13"/>
  <c r="J120" i="13"/>
  <c r="I120" i="13"/>
  <c r="M118" i="13"/>
  <c r="L118" i="13"/>
  <c r="K118" i="13"/>
  <c r="J118" i="13"/>
  <c r="D118" i="13" s="1"/>
  <c r="I118" i="13"/>
  <c r="M116" i="13"/>
  <c r="L116" i="13"/>
  <c r="K116" i="13"/>
  <c r="J116" i="13"/>
  <c r="D116" i="13" s="1"/>
  <c r="I116" i="13"/>
  <c r="M114" i="13"/>
  <c r="L114" i="13"/>
  <c r="K114" i="13"/>
  <c r="J114" i="13"/>
  <c r="D114" i="13" s="1"/>
  <c r="I114" i="13"/>
  <c r="N112" i="13"/>
  <c r="M112" i="13"/>
  <c r="L112" i="13"/>
  <c r="K112" i="13"/>
  <c r="J112" i="13"/>
  <c r="D112" i="13" s="1"/>
  <c r="I112" i="13"/>
  <c r="N110" i="13"/>
  <c r="M110" i="13"/>
  <c r="L110" i="13"/>
  <c r="K110" i="13"/>
  <c r="J110" i="13"/>
  <c r="I110" i="13"/>
  <c r="N108" i="13"/>
  <c r="M108" i="13"/>
  <c r="L108" i="13"/>
  <c r="K108" i="13"/>
  <c r="J108" i="13"/>
  <c r="I108" i="13"/>
  <c r="N106" i="13"/>
  <c r="M106" i="13"/>
  <c r="L106" i="13"/>
  <c r="K106" i="13"/>
  <c r="J106" i="13"/>
  <c r="I106" i="13"/>
  <c r="N104" i="13"/>
  <c r="M104" i="13"/>
  <c r="L104" i="13"/>
  <c r="K104" i="13"/>
  <c r="J104" i="13"/>
  <c r="I104" i="13"/>
  <c r="N102" i="13"/>
  <c r="M102" i="13"/>
  <c r="L102" i="13"/>
  <c r="K102" i="13"/>
  <c r="J102" i="13"/>
  <c r="I102" i="13"/>
  <c r="N100" i="13"/>
  <c r="M100" i="13"/>
  <c r="L100" i="13"/>
  <c r="K100" i="13"/>
  <c r="J100" i="13"/>
  <c r="I100" i="13"/>
  <c r="N98" i="13"/>
  <c r="M98" i="13"/>
  <c r="L98" i="13"/>
  <c r="K98" i="13"/>
  <c r="J98" i="13"/>
  <c r="D98" i="13" s="1"/>
  <c r="I98" i="13"/>
  <c r="N96" i="13"/>
  <c r="M96" i="13"/>
  <c r="L96" i="13"/>
  <c r="K96" i="13"/>
  <c r="J96" i="13"/>
  <c r="D96" i="13" s="1"/>
  <c r="I96" i="13"/>
  <c r="N94" i="13"/>
  <c r="M94" i="13"/>
  <c r="L94" i="13"/>
  <c r="K94" i="13"/>
  <c r="J94" i="13"/>
  <c r="I94" i="13"/>
  <c r="N92" i="13"/>
  <c r="M92" i="13"/>
  <c r="L92" i="13"/>
  <c r="K92" i="13"/>
  <c r="J92" i="13"/>
  <c r="I92" i="13"/>
  <c r="N90" i="13"/>
  <c r="M90" i="13"/>
  <c r="L90" i="13"/>
  <c r="K90" i="13"/>
  <c r="J90" i="13"/>
  <c r="I90" i="13"/>
  <c r="N88" i="13"/>
  <c r="M88" i="13"/>
  <c r="L88" i="13"/>
  <c r="K88" i="13"/>
  <c r="J88" i="13"/>
  <c r="I88" i="13"/>
  <c r="N86" i="13"/>
  <c r="M86" i="13"/>
  <c r="L86" i="13"/>
  <c r="K86" i="13"/>
  <c r="J86" i="13"/>
  <c r="I86" i="13"/>
  <c r="N84" i="13"/>
  <c r="M84" i="13"/>
  <c r="L84" i="13"/>
  <c r="K84" i="13"/>
  <c r="J84" i="13"/>
  <c r="I84" i="13"/>
  <c r="N82" i="13"/>
  <c r="M82" i="13"/>
  <c r="L82" i="13"/>
  <c r="K82" i="13"/>
  <c r="J82" i="13"/>
  <c r="D82" i="13" s="1"/>
  <c r="I82" i="13"/>
  <c r="N80" i="13"/>
  <c r="M80" i="13"/>
  <c r="L80" i="13"/>
  <c r="K80" i="13"/>
  <c r="J80" i="13"/>
  <c r="D80" i="13" s="1"/>
  <c r="I80" i="13"/>
  <c r="N78" i="13"/>
  <c r="M78" i="13"/>
  <c r="L78" i="13"/>
  <c r="K78" i="13"/>
  <c r="J78" i="13"/>
  <c r="I78" i="13"/>
  <c r="N76" i="13"/>
  <c r="M76" i="13"/>
  <c r="L76" i="13"/>
  <c r="K76" i="13"/>
  <c r="J76" i="13"/>
  <c r="I76" i="13"/>
  <c r="N74" i="13"/>
  <c r="M74" i="13"/>
  <c r="L74" i="13"/>
  <c r="K74" i="13"/>
  <c r="J74" i="13"/>
  <c r="D74" i="13" s="1"/>
  <c r="I74" i="13"/>
  <c r="N72" i="13"/>
  <c r="M72" i="13"/>
  <c r="L72" i="13"/>
  <c r="K72" i="13"/>
  <c r="J72" i="13"/>
  <c r="I72" i="13"/>
  <c r="N70" i="13"/>
  <c r="M70" i="13"/>
  <c r="L70" i="13"/>
  <c r="K70" i="13"/>
  <c r="J70" i="13"/>
  <c r="I70" i="13"/>
  <c r="N68" i="13"/>
  <c r="M68" i="13"/>
  <c r="L68" i="13"/>
  <c r="K68" i="13"/>
  <c r="J68" i="13"/>
  <c r="I68" i="13"/>
  <c r="N66" i="13"/>
  <c r="M66" i="13"/>
  <c r="L66" i="13"/>
  <c r="K66" i="13"/>
  <c r="J66" i="13"/>
  <c r="D66" i="13" s="1"/>
  <c r="I66" i="13"/>
  <c r="N64" i="13"/>
  <c r="M64" i="13"/>
  <c r="L64" i="13"/>
  <c r="K64" i="13"/>
  <c r="J64" i="13"/>
  <c r="D64" i="13" s="1"/>
  <c r="I64" i="13"/>
  <c r="N62" i="13"/>
  <c r="M62" i="13"/>
  <c r="L62" i="13"/>
  <c r="K62" i="13"/>
  <c r="J62" i="13"/>
  <c r="D62" i="13" s="1"/>
  <c r="I62" i="13"/>
  <c r="N60" i="13"/>
  <c r="M60" i="13"/>
  <c r="L60" i="13"/>
  <c r="K60" i="13"/>
  <c r="J60" i="13"/>
  <c r="I60" i="13"/>
  <c r="N58" i="13"/>
  <c r="M58" i="13"/>
  <c r="L58" i="13"/>
  <c r="K58" i="13"/>
  <c r="J58" i="13"/>
  <c r="I58" i="13"/>
  <c r="N56" i="13"/>
  <c r="M56" i="13"/>
  <c r="L56" i="13"/>
  <c r="K56" i="13"/>
  <c r="J56" i="13"/>
  <c r="I56" i="13"/>
  <c r="N54" i="13"/>
  <c r="M54" i="13"/>
  <c r="L54" i="13"/>
  <c r="K54" i="13"/>
  <c r="J54" i="13"/>
  <c r="I54" i="13"/>
  <c r="N52" i="13"/>
  <c r="M52" i="13"/>
  <c r="L52" i="13"/>
  <c r="K52" i="13"/>
  <c r="J52" i="13"/>
  <c r="I52" i="13"/>
  <c r="N50" i="13"/>
  <c r="M50" i="13"/>
  <c r="L50" i="13"/>
  <c r="K50" i="13"/>
  <c r="J50" i="13"/>
  <c r="D50" i="13" s="1"/>
  <c r="I50" i="13"/>
  <c r="N48" i="13"/>
  <c r="M48" i="13"/>
  <c r="L48" i="13"/>
  <c r="K48" i="13"/>
  <c r="J48" i="13"/>
  <c r="I48" i="13"/>
  <c r="N46" i="13"/>
  <c r="M46" i="13"/>
  <c r="L46" i="13"/>
  <c r="K46" i="13"/>
  <c r="J46" i="13"/>
  <c r="D46" i="13" s="1"/>
  <c r="I46" i="13"/>
  <c r="N44" i="13"/>
  <c r="M44" i="13"/>
  <c r="L44" i="13"/>
  <c r="K44" i="13"/>
  <c r="J44" i="13"/>
  <c r="I44" i="13"/>
  <c r="N42" i="13"/>
  <c r="M42" i="13"/>
  <c r="L42" i="13"/>
  <c r="K42" i="13"/>
  <c r="J42" i="13"/>
  <c r="I42" i="13"/>
  <c r="N40" i="13"/>
  <c r="M40" i="13"/>
  <c r="L40" i="13"/>
  <c r="K40" i="13"/>
  <c r="J40" i="13"/>
  <c r="I40" i="13"/>
  <c r="N38" i="13"/>
  <c r="M38" i="13"/>
  <c r="L38" i="13"/>
  <c r="K38" i="13"/>
  <c r="J38" i="13"/>
  <c r="I38" i="13"/>
  <c r="N36" i="13"/>
  <c r="M36" i="13"/>
  <c r="L36" i="13"/>
  <c r="K36" i="13"/>
  <c r="J36" i="13"/>
  <c r="I36" i="13"/>
  <c r="N34" i="13"/>
  <c r="M34" i="13"/>
  <c r="L34" i="13"/>
  <c r="K34" i="13"/>
  <c r="J34" i="13"/>
  <c r="D34" i="13" s="1"/>
  <c r="I34" i="13"/>
  <c r="N32" i="13"/>
  <c r="M32" i="13"/>
  <c r="L32" i="13"/>
  <c r="K32" i="13"/>
  <c r="J32" i="13"/>
  <c r="D32" i="13" s="1"/>
  <c r="I32" i="13"/>
  <c r="N30" i="13"/>
  <c r="M30" i="13"/>
  <c r="L30" i="13"/>
  <c r="K30" i="13"/>
  <c r="J30" i="13"/>
  <c r="D30" i="13" s="1"/>
  <c r="I30" i="13"/>
  <c r="N28" i="13"/>
  <c r="M28" i="13"/>
  <c r="L28" i="13"/>
  <c r="K28" i="13"/>
  <c r="J28" i="13"/>
  <c r="I28" i="13"/>
  <c r="N26" i="13"/>
  <c r="M26" i="13"/>
  <c r="L26" i="13"/>
  <c r="K26" i="13"/>
  <c r="J26" i="13"/>
  <c r="I26" i="13"/>
  <c r="N24" i="13"/>
  <c r="M24" i="13"/>
  <c r="L24" i="13"/>
  <c r="K24" i="13"/>
  <c r="J24" i="13"/>
  <c r="I24" i="13"/>
  <c r="N22" i="13"/>
  <c r="M22" i="13"/>
  <c r="L22" i="13"/>
  <c r="K22" i="13"/>
  <c r="J22" i="13"/>
  <c r="I22" i="13"/>
  <c r="N20" i="13"/>
  <c r="M20" i="13"/>
  <c r="L20" i="13"/>
  <c r="K20" i="13"/>
  <c r="J20" i="13"/>
  <c r="I20" i="13"/>
  <c r="N18" i="13"/>
  <c r="M18" i="13"/>
  <c r="L18" i="13"/>
  <c r="K18" i="13"/>
  <c r="J18" i="13"/>
  <c r="D18" i="13" s="1"/>
  <c r="I18" i="13"/>
  <c r="N16" i="13"/>
  <c r="M16" i="13"/>
  <c r="L16" i="13"/>
  <c r="K16" i="13"/>
  <c r="J16" i="13"/>
  <c r="I16" i="13"/>
  <c r="N14" i="13"/>
  <c r="M14" i="13"/>
  <c r="L14" i="13"/>
  <c r="K14" i="13"/>
  <c r="J14" i="13"/>
  <c r="I14" i="13"/>
  <c r="N12" i="13"/>
  <c r="M12" i="13"/>
  <c r="L12" i="13"/>
  <c r="K12" i="13"/>
  <c r="J12" i="13"/>
  <c r="I12" i="13"/>
  <c r="N10" i="13"/>
  <c r="M10" i="13"/>
  <c r="L10" i="13"/>
  <c r="K10" i="13"/>
  <c r="J10" i="13"/>
  <c r="I10" i="13"/>
  <c r="N8" i="13"/>
  <c r="M8" i="13"/>
  <c r="L8" i="13"/>
  <c r="K8" i="13"/>
  <c r="J8" i="13"/>
  <c r="I8" i="13"/>
  <c r="N6" i="13"/>
  <c r="M6" i="13"/>
  <c r="L6" i="13"/>
  <c r="K6" i="13"/>
  <c r="J6" i="13"/>
  <c r="I6" i="13"/>
  <c r="I28" i="3"/>
  <c r="I40" i="3"/>
  <c r="I52" i="3"/>
  <c r="I62" i="3"/>
  <c r="I74" i="3"/>
  <c r="I84" i="3"/>
  <c r="I94" i="3"/>
  <c r="I106" i="3"/>
  <c r="I116" i="3"/>
  <c r="I126" i="3"/>
  <c r="I136" i="3"/>
  <c r="I148" i="3"/>
  <c r="I160" i="3"/>
  <c r="I170" i="3"/>
  <c r="I182" i="3"/>
  <c r="I194" i="3"/>
  <c r="I204" i="3"/>
  <c r="I214" i="3"/>
  <c r="I224" i="3"/>
  <c r="I234" i="3"/>
  <c r="I244" i="3"/>
  <c r="I254" i="3"/>
  <c r="I266" i="3"/>
  <c r="I264" i="3"/>
  <c r="I256" i="3"/>
  <c r="I246" i="3"/>
  <c r="I236" i="3"/>
  <c r="I226" i="3"/>
  <c r="I216" i="3"/>
  <c r="I206" i="3"/>
  <c r="I196" i="3"/>
  <c r="I184" i="3"/>
  <c r="I172" i="3"/>
  <c r="I162" i="3"/>
  <c r="I150" i="3"/>
  <c r="I138" i="3"/>
  <c r="I128" i="3"/>
  <c r="I118" i="3"/>
  <c r="I108" i="3"/>
  <c r="I96" i="3"/>
  <c r="I86" i="3"/>
  <c r="I76" i="3"/>
  <c r="I64" i="3"/>
  <c r="I54" i="3"/>
  <c r="I42" i="3"/>
  <c r="I30" i="3"/>
  <c r="I20" i="3"/>
  <c r="I18" i="3"/>
  <c r="I8" i="3"/>
  <c r="I6" i="3"/>
  <c r="K342" i="2"/>
  <c r="G341" i="2"/>
  <c r="G339" i="2" s="1"/>
  <c r="D334" i="2"/>
  <c r="H340" i="2" s="1"/>
  <c r="K265" i="2"/>
  <c r="G264" i="2"/>
  <c r="G262" i="2" s="1"/>
  <c r="D257" i="2"/>
  <c r="H263" i="2" s="1"/>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D29" i="1"/>
  <c r="D27" i="1"/>
  <c r="D21" i="1"/>
  <c r="D242" i="13"/>
  <c r="D230" i="13"/>
  <c r="D226" i="13"/>
  <c r="D214" i="13"/>
  <c r="D210" i="13"/>
  <c r="D198" i="13"/>
  <c r="D194" i="13"/>
  <c r="D182" i="13"/>
  <c r="D178" i="13"/>
  <c r="D166" i="13"/>
  <c r="D162" i="13"/>
  <c r="D150" i="13"/>
  <c r="D134" i="13"/>
  <c r="D102" i="13"/>
  <c r="D54" i="13"/>
  <c r="G55" i="2"/>
  <c r="D244" i="13"/>
  <c r="D240" i="13"/>
  <c r="D238" i="13"/>
  <c r="D236" i="13"/>
  <c r="D234" i="13"/>
  <c r="D232" i="13"/>
  <c r="D228" i="13"/>
  <c r="D224" i="13"/>
  <c r="D222" i="13"/>
  <c r="D220" i="13"/>
  <c r="D218" i="13"/>
  <c r="D216" i="13"/>
  <c r="D212" i="13"/>
  <c r="D208" i="13"/>
  <c r="D206" i="13"/>
  <c r="D204" i="13"/>
  <c r="D202" i="13"/>
  <c r="D200" i="13"/>
  <c r="D196" i="13"/>
  <c r="D192" i="13"/>
  <c r="D190" i="13"/>
  <c r="D188" i="13"/>
  <c r="D186" i="13"/>
  <c r="D184" i="13"/>
  <c r="D180" i="13"/>
  <c r="D176" i="13"/>
  <c r="D174" i="13"/>
  <c r="D172" i="13"/>
  <c r="D170" i="13"/>
  <c r="D168" i="13"/>
  <c r="D164" i="13"/>
  <c r="D160" i="13"/>
  <c r="D158" i="13"/>
  <c r="D156" i="13"/>
  <c r="D152" i="13"/>
  <c r="D144" i="13"/>
  <c r="D142" i="13"/>
  <c r="D140" i="13"/>
  <c r="D138" i="13"/>
  <c r="D128" i="13"/>
  <c r="D126" i="13"/>
  <c r="D124" i="13"/>
  <c r="D122" i="13"/>
  <c r="D120" i="13"/>
  <c r="D110" i="13"/>
  <c r="D108" i="13"/>
  <c r="D106" i="13"/>
  <c r="D94" i="13"/>
  <c r="D92" i="13"/>
  <c r="D90" i="13"/>
  <c r="D78" i="13"/>
  <c r="D76" i="13"/>
  <c r="D58" i="13"/>
  <c r="D44" i="13"/>
  <c r="D42" i="13"/>
  <c r="D28" i="13"/>
  <c r="L172" i="11" l="1"/>
  <c r="N172" i="11" s="1"/>
  <c r="L138" i="11"/>
  <c r="N138" i="11" s="1"/>
  <c r="L155" i="11"/>
  <c r="N155" i="11" s="1"/>
  <c r="R272" i="3"/>
  <c r="D25" i="1" s="1"/>
  <c r="N119" i="10"/>
  <c r="J120" i="10" s="1"/>
  <c r="L119" i="10"/>
  <c r="J118" i="11"/>
  <c r="D38" i="13"/>
  <c r="D86" i="13"/>
  <c r="J152" i="11"/>
  <c r="L152" i="11" s="1"/>
  <c r="F66" i="12" s="1"/>
  <c r="J341" i="2"/>
  <c r="L341" i="2" s="1"/>
  <c r="F36" i="12" s="1"/>
  <c r="L121" i="11"/>
  <c r="N121" i="11" s="1"/>
  <c r="J264" i="2"/>
  <c r="L264" i="2" s="1"/>
  <c r="F29" i="12" s="1"/>
  <c r="L240" i="11"/>
  <c r="N240" i="11" s="1"/>
  <c r="J241" i="11" s="1"/>
  <c r="L223" i="11"/>
  <c r="N223" i="11" s="1"/>
  <c r="G224" i="11" s="1"/>
  <c r="L206" i="11"/>
  <c r="N206" i="11" s="1"/>
  <c r="L189" i="11"/>
  <c r="N189" i="11" s="1"/>
  <c r="J190" i="11" s="1"/>
  <c r="L145" i="10"/>
  <c r="N145" i="10" s="1"/>
  <c r="L142" i="10"/>
  <c r="H146" i="10" s="1"/>
  <c r="J142" i="10"/>
  <c r="L132" i="10"/>
  <c r="N132" i="10" s="1"/>
  <c r="J133" i="10" s="1"/>
  <c r="L129" i="10"/>
  <c r="H133" i="10" s="1"/>
  <c r="J129" i="10"/>
  <c r="E40" i="12"/>
  <c r="O80" i="12"/>
  <c r="L118" i="11"/>
  <c r="F64" i="12" s="1"/>
  <c r="J75" i="12"/>
  <c r="L75" i="12" s="1"/>
  <c r="M75" i="12" s="1"/>
  <c r="J73" i="12"/>
  <c r="L73" i="12" s="1"/>
  <c r="M73" i="12" s="1"/>
  <c r="J74" i="12"/>
  <c r="L74" i="12" s="1"/>
  <c r="M74" i="12" s="1"/>
  <c r="L135" i="11"/>
  <c r="F65" i="12" s="1"/>
  <c r="D20" i="13"/>
  <c r="D36" i="13"/>
  <c r="D40" i="13"/>
  <c r="D52" i="13"/>
  <c r="D68" i="13"/>
  <c r="D84" i="13"/>
  <c r="D88" i="13"/>
  <c r="D100" i="13"/>
  <c r="D104" i="13"/>
  <c r="D24" i="13"/>
  <c r="D22" i="13"/>
  <c r="D48" i="13"/>
  <c r="D70" i="13"/>
  <c r="D60" i="13"/>
  <c r="D56" i="13"/>
  <c r="D72" i="13"/>
  <c r="D26" i="13"/>
  <c r="L220" i="11"/>
  <c r="L237" i="11"/>
  <c r="H241" i="11" s="1"/>
  <c r="L203" i="11"/>
  <c r="G120" i="10"/>
  <c r="L116" i="10"/>
  <c r="L169" i="11"/>
  <c r="F67" i="12" s="1"/>
  <c r="L186" i="11"/>
  <c r="D16" i="13"/>
  <c r="D14" i="13"/>
  <c r="D12" i="13"/>
  <c r="D10" i="13"/>
  <c r="D8" i="13"/>
  <c r="D6" i="13"/>
  <c r="P4" i="3"/>
  <c r="Q10" i="3"/>
  <c r="P16" i="3"/>
  <c r="Q22" i="3"/>
  <c r="P26" i="3"/>
  <c r="Q32" i="3"/>
  <c r="P38" i="3"/>
  <c r="Q44" i="3"/>
  <c r="P50" i="3"/>
  <c r="Q56" i="3"/>
  <c r="P60" i="3"/>
  <c r="Q66" i="3"/>
  <c r="P72" i="3"/>
  <c r="Q78" i="3"/>
  <c r="P82" i="3"/>
  <c r="Q88" i="3"/>
  <c r="P92" i="3"/>
  <c r="Q98" i="3"/>
  <c r="P104" i="3"/>
  <c r="Q110" i="3"/>
  <c r="P114" i="3"/>
  <c r="Q120" i="3"/>
  <c r="P124" i="3"/>
  <c r="Q130" i="3"/>
  <c r="P134" i="3"/>
  <c r="Q140" i="3"/>
  <c r="P146" i="3"/>
  <c r="Q152" i="3"/>
  <c r="P158" i="3"/>
  <c r="Q164" i="3"/>
  <c r="P168" i="3"/>
  <c r="Q174" i="3"/>
  <c r="P180" i="3"/>
  <c r="Q186" i="3"/>
  <c r="P192" i="3"/>
  <c r="Q198" i="3"/>
  <c r="P202" i="3"/>
  <c r="Q208" i="3"/>
  <c r="P212" i="3"/>
  <c r="Q218" i="3"/>
  <c r="P222" i="3"/>
  <c r="Q228" i="3"/>
  <c r="P232" i="3"/>
  <c r="Q238" i="3"/>
  <c r="P242" i="3"/>
  <c r="Q248" i="3"/>
  <c r="P252" i="3"/>
  <c r="Q258" i="3"/>
  <c r="P262" i="3"/>
  <c r="Q268" i="3"/>
  <c r="C24" i="4"/>
  <c r="F81" i="10"/>
  <c r="L79" i="10"/>
  <c r="H80" i="10" s="1"/>
  <c r="H76" i="10"/>
  <c r="J77" i="10" s="1"/>
  <c r="K74" i="10"/>
  <c r="D69" i="10"/>
  <c r="F94" i="10"/>
  <c r="L92" i="10"/>
  <c r="H93" i="10" s="1"/>
  <c r="H89" i="10"/>
  <c r="J90" i="10" s="1"/>
  <c r="K87" i="10"/>
  <c r="D82" i="10"/>
  <c r="D14" i="3"/>
  <c r="J156" i="11" l="1"/>
  <c r="G156" i="11"/>
  <c r="J139" i="11"/>
  <c r="G139" i="11"/>
  <c r="J173" i="11"/>
  <c r="G173" i="11"/>
  <c r="H190" i="11"/>
  <c r="F68" i="12"/>
  <c r="H29" i="12"/>
  <c r="G29" i="12"/>
  <c r="J29" i="12" s="1"/>
  <c r="H36" i="12"/>
  <c r="G36" i="12"/>
  <c r="L93" i="10"/>
  <c r="N93" i="10" s="1"/>
  <c r="H207" i="11"/>
  <c r="F69" i="12"/>
  <c r="L80" i="10"/>
  <c r="N80" i="10" s="1"/>
  <c r="H224" i="11"/>
  <c r="F70" i="12"/>
  <c r="D342" i="2"/>
  <c r="D338" i="2"/>
  <c r="J122" i="11"/>
  <c r="G122" i="11"/>
  <c r="D265" i="2"/>
  <c r="D261" i="2"/>
  <c r="G241" i="11"/>
  <c r="L241" i="11"/>
  <c r="D234" i="11" s="1"/>
  <c r="J224" i="11"/>
  <c r="L224" i="11"/>
  <c r="D217" i="11" s="1"/>
  <c r="J207" i="11"/>
  <c r="G207" i="11"/>
  <c r="L207" i="11"/>
  <c r="D200" i="11" s="1"/>
  <c r="G190" i="11"/>
  <c r="L190" i="11"/>
  <c r="D183" i="11" s="1"/>
  <c r="D166" i="11"/>
  <c r="G146" i="10"/>
  <c r="J146" i="10"/>
  <c r="L146" i="10"/>
  <c r="D139" i="10" s="1"/>
  <c r="G133" i="10"/>
  <c r="L133" i="10"/>
  <c r="D126" i="10" s="1"/>
  <c r="H120" i="10"/>
  <c r="D132" i="11"/>
  <c r="H156" i="11"/>
  <c r="H122" i="11"/>
  <c r="L156" i="11"/>
  <c r="L122" i="11"/>
  <c r="D115" i="11" s="1"/>
  <c r="L120" i="10"/>
  <c r="D113" i="10" s="1"/>
  <c r="K73" i="12"/>
  <c r="K74" i="12"/>
  <c r="K75" i="12"/>
  <c r="D149" i="11"/>
  <c r="P272" i="3"/>
  <c r="D22" i="1" s="1"/>
  <c r="Q272" i="3"/>
  <c r="D23" i="1" s="1"/>
  <c r="L77" i="10"/>
  <c r="L90" i="10"/>
  <c r="L29" i="12"/>
  <c r="M29" i="12" s="1"/>
  <c r="K29" i="12"/>
  <c r="I29" i="12"/>
  <c r="J81" i="10" l="1"/>
  <c r="G81" i="10"/>
  <c r="J94" i="10"/>
  <c r="G94" i="10"/>
  <c r="H72" i="12"/>
  <c r="G72" i="12"/>
  <c r="H94" i="10"/>
  <c r="L94" i="10" s="1"/>
  <c r="D87" i="10" s="1"/>
  <c r="G66" i="12"/>
  <c r="H66" i="12"/>
  <c r="H68" i="12"/>
  <c r="G68" i="12"/>
  <c r="H65" i="12"/>
  <c r="G65" i="12"/>
  <c r="H81" i="10"/>
  <c r="L81" i="10" s="1"/>
  <c r="D74" i="10" s="1"/>
  <c r="L33" i="4"/>
  <c r="L31" i="4"/>
  <c r="I72" i="12" l="1"/>
  <c r="J72" i="12"/>
  <c r="H70" i="12"/>
  <c r="G70" i="12"/>
  <c r="J66" i="12"/>
  <c r="I66" i="12"/>
  <c r="J68" i="12"/>
  <c r="I68" i="12"/>
  <c r="H69" i="12"/>
  <c r="G69" i="12"/>
  <c r="N75" i="12"/>
  <c r="O74" i="12"/>
  <c r="N73" i="12"/>
  <c r="D30" i="4"/>
  <c r="D33" i="1" s="1"/>
  <c r="I33" i="1" s="1"/>
  <c r="D32" i="4"/>
  <c r="D35" i="1" s="1"/>
  <c r="I35" i="1" s="1"/>
  <c r="L72" i="12" l="1"/>
  <c r="M72" i="12" s="1"/>
  <c r="O72" i="12" s="1"/>
  <c r="K72" i="12"/>
  <c r="L66" i="12"/>
  <c r="M66" i="12" s="1"/>
  <c r="O66" i="12" s="1"/>
  <c r="K66" i="12"/>
  <c r="L68" i="12"/>
  <c r="M68" i="12" s="1"/>
  <c r="O68" i="12" s="1"/>
  <c r="K68" i="12"/>
  <c r="O50" i="12"/>
  <c r="K254" i="2" l="1"/>
  <c r="G253" i="2"/>
  <c r="G251" i="2" s="1"/>
  <c r="D246" i="2"/>
  <c r="H252" i="2" s="1"/>
  <c r="K243" i="2"/>
  <c r="G242" i="2"/>
  <c r="G240" i="2" s="1"/>
  <c r="D235" i="2"/>
  <c r="H241" i="2" s="1"/>
  <c r="K232" i="2"/>
  <c r="G231" i="2"/>
  <c r="G229" i="2" s="1"/>
  <c r="D224" i="2"/>
  <c r="H230" i="2" s="1"/>
  <c r="K221" i="2"/>
  <c r="G220" i="2"/>
  <c r="G218" i="2" s="1"/>
  <c r="D213" i="2"/>
  <c r="H219" i="2" s="1"/>
  <c r="K210" i="2"/>
  <c r="G209" i="2"/>
  <c r="G207" i="2" s="1"/>
  <c r="D202" i="2"/>
  <c r="H208" i="2" s="1"/>
  <c r="K199" i="2"/>
  <c r="G198" i="2"/>
  <c r="G196" i="2" s="1"/>
  <c r="D191" i="2"/>
  <c r="H197" i="2" s="1"/>
  <c r="K188" i="2"/>
  <c r="G187" i="2"/>
  <c r="G185" i="2" s="1"/>
  <c r="D180" i="2"/>
  <c r="H186" i="2" s="1"/>
  <c r="K177" i="2"/>
  <c r="G176" i="2"/>
  <c r="G174" i="2" s="1"/>
  <c r="D169" i="2"/>
  <c r="H175" i="2" s="1"/>
  <c r="K166" i="2"/>
  <c r="G165" i="2"/>
  <c r="G163" i="2" s="1"/>
  <c r="D158" i="2"/>
  <c r="H164" i="2" s="1"/>
  <c r="K155" i="2"/>
  <c r="G154" i="2"/>
  <c r="G152" i="2" s="1"/>
  <c r="D147" i="2"/>
  <c r="H153" i="2" s="1"/>
  <c r="K144" i="2"/>
  <c r="G143" i="2"/>
  <c r="G141" i="2" s="1"/>
  <c r="D136" i="2"/>
  <c r="H142" i="2" s="1"/>
  <c r="K133" i="2"/>
  <c r="G130" i="2"/>
  <c r="D125" i="2"/>
  <c r="H131" i="2" s="1"/>
  <c r="K122" i="2"/>
  <c r="G121" i="2"/>
  <c r="G119" i="2" s="1"/>
  <c r="D114" i="2"/>
  <c r="H120" i="2" s="1"/>
  <c r="G110" i="2"/>
  <c r="G99" i="2"/>
  <c r="G88" i="2"/>
  <c r="G86" i="2" s="1"/>
  <c r="G77" i="2"/>
  <c r="G66" i="2"/>
  <c r="G11" i="2"/>
  <c r="G22" i="2"/>
  <c r="G44" i="2"/>
  <c r="J121" i="2" l="1"/>
  <c r="L121" i="2" s="1"/>
  <c r="F16" i="12" s="1"/>
  <c r="J132" i="2"/>
  <c r="L132" i="2" s="1"/>
  <c r="F17" i="12" s="1"/>
  <c r="J143" i="2"/>
  <c r="L143" i="2" s="1"/>
  <c r="F18" i="12" s="1"/>
  <c r="J154" i="2"/>
  <c r="L154" i="2" s="1"/>
  <c r="F19" i="12" s="1"/>
  <c r="J165" i="2"/>
  <c r="L165" i="2" s="1"/>
  <c r="F20" i="12" s="1"/>
  <c r="J176" i="2"/>
  <c r="L176" i="2" s="1"/>
  <c r="F21" i="12" s="1"/>
  <c r="J187" i="2"/>
  <c r="L187" i="2" s="1"/>
  <c r="F22" i="12" s="1"/>
  <c r="J198" i="2"/>
  <c r="L198" i="2" s="1"/>
  <c r="F23" i="12" s="1"/>
  <c r="J209" i="2"/>
  <c r="L209" i="2" s="1"/>
  <c r="F24" i="12" s="1"/>
  <c r="J220" i="2"/>
  <c r="L220" i="2" s="1"/>
  <c r="J231" i="2"/>
  <c r="L231" i="2" s="1"/>
  <c r="F26" i="12" s="1"/>
  <c r="J253" i="2"/>
  <c r="L253" i="2" s="1"/>
  <c r="F28" i="12" s="1"/>
  <c r="J242" i="2"/>
  <c r="L242" i="2" s="1"/>
  <c r="F27" i="12" s="1"/>
  <c r="J32" i="11"/>
  <c r="H32" i="11"/>
  <c r="L105" i="10"/>
  <c r="H106" i="10" s="1"/>
  <c r="L53" i="10"/>
  <c r="H54" i="10" s="1"/>
  <c r="L27" i="10"/>
  <c r="H28" i="10" s="1"/>
  <c r="F107" i="10"/>
  <c r="F55" i="10"/>
  <c r="F29" i="10"/>
  <c r="L105" i="11"/>
  <c r="H105" i="11"/>
  <c r="F105" i="11"/>
  <c r="L103" i="11"/>
  <c r="H104" i="11" s="1"/>
  <c r="J100" i="11"/>
  <c r="H100" i="11"/>
  <c r="K98" i="11"/>
  <c r="H94" i="11"/>
  <c r="D89" i="11"/>
  <c r="F88" i="11"/>
  <c r="L86" i="11"/>
  <c r="H87" i="11" s="1"/>
  <c r="J83" i="11"/>
  <c r="H83" i="11"/>
  <c r="K81" i="11"/>
  <c r="H77" i="11"/>
  <c r="D72" i="11"/>
  <c r="F71" i="11"/>
  <c r="L69" i="11"/>
  <c r="H70" i="11" s="1"/>
  <c r="J66" i="11"/>
  <c r="H66" i="11"/>
  <c r="K64" i="11"/>
  <c r="H60" i="11"/>
  <c r="D55" i="11"/>
  <c r="F54" i="11"/>
  <c r="L52" i="11"/>
  <c r="H53" i="11" s="1"/>
  <c r="J49" i="11"/>
  <c r="H49" i="11"/>
  <c r="K47" i="11"/>
  <c r="D38" i="11"/>
  <c r="F37" i="11"/>
  <c r="L35" i="11"/>
  <c r="H36" i="11" s="1"/>
  <c r="K30" i="11"/>
  <c r="H26" i="11"/>
  <c r="D21" i="11"/>
  <c r="F20" i="11"/>
  <c r="H19" i="11"/>
  <c r="G19" i="12" l="1"/>
  <c r="H19" i="12"/>
  <c r="G28" i="12"/>
  <c r="H28" i="12"/>
  <c r="H22" i="12"/>
  <c r="G22" i="12"/>
  <c r="L104" i="11"/>
  <c r="N104" i="11" s="1"/>
  <c r="H18" i="12"/>
  <c r="G18" i="12"/>
  <c r="L106" i="10"/>
  <c r="N106" i="10" s="1"/>
  <c r="H27" i="12"/>
  <c r="G27" i="12"/>
  <c r="D221" i="2"/>
  <c r="F25" i="12"/>
  <c r="H23" i="12"/>
  <c r="G23" i="12"/>
  <c r="H21" i="12"/>
  <c r="G21" i="12"/>
  <c r="N87" i="11"/>
  <c r="G88" i="11" s="1"/>
  <c r="L87" i="11"/>
  <c r="H20" i="12"/>
  <c r="G20" i="12"/>
  <c r="J50" i="11"/>
  <c r="H17" i="12"/>
  <c r="G17" i="12"/>
  <c r="G16" i="12"/>
  <c r="H16" i="12"/>
  <c r="G24" i="12"/>
  <c r="H24" i="12"/>
  <c r="G26" i="12"/>
  <c r="H26" i="12"/>
  <c r="J101" i="11"/>
  <c r="L101" i="11" s="1"/>
  <c r="F63" i="12" s="1"/>
  <c r="J84" i="11"/>
  <c r="L84" i="11" s="1"/>
  <c r="F62" i="12" s="1"/>
  <c r="L53" i="11"/>
  <c r="N53" i="11" s="1"/>
  <c r="L36" i="11"/>
  <c r="N36" i="11" s="1"/>
  <c r="J33" i="11"/>
  <c r="L33" i="11" s="1"/>
  <c r="F58" i="12" s="1"/>
  <c r="L19" i="11"/>
  <c r="N19" i="11" s="1"/>
  <c r="L54" i="10"/>
  <c r="N54" i="10" s="1"/>
  <c r="L28" i="10"/>
  <c r="N28" i="10" s="1"/>
  <c r="D122" i="2"/>
  <c r="D118" i="2"/>
  <c r="D129" i="2"/>
  <c r="D133" i="2"/>
  <c r="D144" i="2"/>
  <c r="D140" i="2"/>
  <c r="D151" i="2"/>
  <c r="D155" i="2"/>
  <c r="D162" i="2"/>
  <c r="D166" i="2"/>
  <c r="D177" i="2"/>
  <c r="D173" i="2"/>
  <c r="D184" i="2"/>
  <c r="D188" i="2"/>
  <c r="D199" i="2"/>
  <c r="D195" i="2"/>
  <c r="D210" i="2"/>
  <c r="D206" i="2"/>
  <c r="D217" i="2"/>
  <c r="D228" i="2"/>
  <c r="D232" i="2"/>
  <c r="D254" i="2"/>
  <c r="D250" i="2"/>
  <c r="D243" i="2"/>
  <c r="D239" i="2"/>
  <c r="J67" i="11"/>
  <c r="L67" i="11" s="1"/>
  <c r="F61" i="12" s="1"/>
  <c r="L70" i="11"/>
  <c r="N70" i="11" s="1"/>
  <c r="L50" i="11"/>
  <c r="F59" i="12" s="1"/>
  <c r="J105" i="11" l="1"/>
  <c r="G105" i="11"/>
  <c r="J107" i="10"/>
  <c r="G107" i="10"/>
  <c r="I20" i="12"/>
  <c r="J20" i="12"/>
  <c r="J21" i="12"/>
  <c r="I21" i="12"/>
  <c r="G25" i="12"/>
  <c r="H25" i="12"/>
  <c r="I23" i="12"/>
  <c r="J23" i="12"/>
  <c r="J88" i="11"/>
  <c r="I27" i="12"/>
  <c r="J27" i="12"/>
  <c r="I19" i="12"/>
  <c r="J19" i="12"/>
  <c r="I16" i="12"/>
  <c r="J16" i="12"/>
  <c r="J26" i="12"/>
  <c r="I26" i="12"/>
  <c r="G54" i="11"/>
  <c r="J54" i="11"/>
  <c r="G37" i="11"/>
  <c r="J37" i="11"/>
  <c r="J20" i="11"/>
  <c r="G20" i="11"/>
  <c r="J55" i="10"/>
  <c r="G55" i="10"/>
  <c r="J29" i="10"/>
  <c r="G29" i="10"/>
  <c r="H37" i="11"/>
  <c r="L37" i="11"/>
  <c r="D30" i="11" s="1"/>
  <c r="H71" i="11"/>
  <c r="D98" i="11"/>
  <c r="H54" i="11"/>
  <c r="L54" i="11" s="1"/>
  <c r="D47" i="11" s="1"/>
  <c r="H62" i="12"/>
  <c r="G62" i="12"/>
  <c r="J71" i="11"/>
  <c r="G71" i="11"/>
  <c r="L71" i="11"/>
  <c r="D64" i="11" s="1"/>
  <c r="H88" i="11"/>
  <c r="D81" i="11"/>
  <c r="L88" i="11"/>
  <c r="H9" i="11"/>
  <c r="K111" i="2"/>
  <c r="K100" i="2"/>
  <c r="K89" i="2"/>
  <c r="K78" i="2"/>
  <c r="K67" i="2"/>
  <c r="K56" i="2"/>
  <c r="K45" i="2"/>
  <c r="K34" i="2"/>
  <c r="K23" i="2"/>
  <c r="K12" i="2"/>
  <c r="K100" i="10"/>
  <c r="K61" i="10"/>
  <c r="K48" i="10"/>
  <c r="K35" i="10"/>
  <c r="K22" i="10"/>
  <c r="K9" i="10"/>
  <c r="K13" i="11"/>
  <c r="G75" i="2"/>
  <c r="G64" i="2"/>
  <c r="G53" i="2"/>
  <c r="G108" i="2"/>
  <c r="G97" i="2"/>
  <c r="G42" i="2"/>
  <c r="G33" i="2"/>
  <c r="G31" i="2" s="1"/>
  <c r="G20" i="2"/>
  <c r="G9" i="2"/>
  <c r="D4" i="11"/>
  <c r="H15" i="11"/>
  <c r="J16" i="11" s="1"/>
  <c r="D103" i="2"/>
  <c r="H109" i="2" s="1"/>
  <c r="D92" i="2"/>
  <c r="H98" i="2" s="1"/>
  <c r="D81" i="2"/>
  <c r="H87" i="2" s="1"/>
  <c r="D70" i="2"/>
  <c r="H76" i="2" s="1"/>
  <c r="D59" i="2"/>
  <c r="H65" i="2" s="1"/>
  <c r="D48" i="2"/>
  <c r="H54" i="2" s="1"/>
  <c r="D37" i="2"/>
  <c r="H43" i="2" s="1"/>
  <c r="D26" i="2"/>
  <c r="H32" i="2" s="1"/>
  <c r="D15" i="2"/>
  <c r="H21" i="2" s="1"/>
  <c r="D4" i="2"/>
  <c r="H10" i="2" s="1"/>
  <c r="H102" i="10"/>
  <c r="J103" i="10" s="1"/>
  <c r="D95" i="10"/>
  <c r="H63" i="10"/>
  <c r="J64" i="10" s="1"/>
  <c r="D56" i="10"/>
  <c r="H50" i="10"/>
  <c r="J51" i="10" s="1"/>
  <c r="D43" i="10"/>
  <c r="H37" i="10"/>
  <c r="J38" i="10" s="1"/>
  <c r="D30" i="10"/>
  <c r="D17" i="10"/>
  <c r="D4" i="10"/>
  <c r="H11" i="10"/>
  <c r="J12" i="10" s="1"/>
  <c r="H24" i="10"/>
  <c r="J25" i="10" s="1"/>
  <c r="D32" i="1"/>
  <c r="I270" i="3"/>
  <c r="D270" i="3"/>
  <c r="I260" i="3"/>
  <c r="D260" i="3"/>
  <c r="I250" i="3"/>
  <c r="D250" i="3"/>
  <c r="I240" i="3"/>
  <c r="D240" i="3"/>
  <c r="I230" i="3"/>
  <c r="D230" i="3"/>
  <c r="I220" i="3"/>
  <c r="D220" i="3"/>
  <c r="I210" i="3"/>
  <c r="D210" i="3"/>
  <c r="I200" i="3"/>
  <c r="D200" i="3"/>
  <c r="I190" i="3"/>
  <c r="D190" i="3"/>
  <c r="I178" i="3"/>
  <c r="D178" i="3"/>
  <c r="I166" i="3"/>
  <c r="D166" i="3"/>
  <c r="I156" i="3"/>
  <c r="D156" i="3"/>
  <c r="I144" i="3"/>
  <c r="D144" i="3"/>
  <c r="I132" i="3"/>
  <c r="D132" i="3"/>
  <c r="I122" i="3"/>
  <c r="D122" i="3"/>
  <c r="I112" i="3"/>
  <c r="D112" i="3"/>
  <c r="I102" i="3"/>
  <c r="D102" i="3"/>
  <c r="I90" i="3"/>
  <c r="D90" i="3"/>
  <c r="I80" i="3"/>
  <c r="D80" i="3"/>
  <c r="I70" i="3"/>
  <c r="I58" i="3"/>
  <c r="D58" i="3"/>
  <c r="I48" i="3"/>
  <c r="D48" i="3"/>
  <c r="I36" i="3"/>
  <c r="D36" i="3"/>
  <c r="D24" i="3"/>
  <c r="I24" i="3"/>
  <c r="I14" i="3"/>
  <c r="J43" i="9"/>
  <c r="H43" i="9"/>
  <c r="J44" i="9" s="1"/>
  <c r="L44" i="9" s="1"/>
  <c r="H37" i="9"/>
  <c r="L27" i="9"/>
  <c r="H28" i="9" s="1"/>
  <c r="L28" i="9" s="1"/>
  <c r="N28" i="9" s="1"/>
  <c r="J29" i="9" s="1"/>
  <c r="H24" i="9"/>
  <c r="J25" i="9" s="1"/>
  <c r="L25" i="9" s="1"/>
  <c r="H29" i="9" s="1"/>
  <c r="L29" i="9" s="1"/>
  <c r="L19" i="12" l="1"/>
  <c r="M19" i="12" s="1"/>
  <c r="K19" i="12"/>
  <c r="L27" i="12"/>
  <c r="M27" i="12" s="1"/>
  <c r="K27" i="12"/>
  <c r="K21" i="12"/>
  <c r="L21" i="12"/>
  <c r="M21" i="12" s="1"/>
  <c r="K23" i="12"/>
  <c r="L23" i="12"/>
  <c r="M23" i="12" s="1"/>
  <c r="K20" i="12"/>
  <c r="L20" i="12"/>
  <c r="M20" i="12" s="1"/>
  <c r="L16" i="12"/>
  <c r="M16" i="12" s="1"/>
  <c r="K16" i="12"/>
  <c r="L26" i="12"/>
  <c r="M26" i="12" s="1"/>
  <c r="K26" i="12"/>
  <c r="J88" i="2"/>
  <c r="L88" i="2" s="1"/>
  <c r="J77" i="2"/>
  <c r="L77" i="2" s="1"/>
  <c r="J66" i="2"/>
  <c r="L66" i="2" s="1"/>
  <c r="F11" i="12" s="1"/>
  <c r="G11" i="12" s="1"/>
  <c r="J55" i="2"/>
  <c r="L55" i="2" s="1"/>
  <c r="J44" i="2"/>
  <c r="L44" i="2" s="1"/>
  <c r="J33" i="2"/>
  <c r="L33" i="2" s="1"/>
  <c r="J22" i="2"/>
  <c r="L22" i="2" s="1"/>
  <c r="J11" i="2"/>
  <c r="L11" i="2" s="1"/>
  <c r="H58" i="12"/>
  <c r="G58" i="12"/>
  <c r="J58" i="12" s="1"/>
  <c r="J110" i="2"/>
  <c r="L110" i="2" s="1"/>
  <c r="F15" i="12" s="1"/>
  <c r="G61" i="12"/>
  <c r="H61" i="12"/>
  <c r="G63" i="12"/>
  <c r="H63" i="12"/>
  <c r="I62" i="12"/>
  <c r="J62" i="12"/>
  <c r="J99" i="2"/>
  <c r="L99" i="2" s="1"/>
  <c r="F14" i="12" s="1"/>
  <c r="L12" i="10"/>
  <c r="F44" i="12" s="1"/>
  <c r="D31" i="1"/>
  <c r="L25" i="10"/>
  <c r="F60" i="12" s="1"/>
  <c r="H60" i="12" s="1"/>
  <c r="L16" i="11"/>
  <c r="F57" i="12" s="1"/>
  <c r="L38" i="10"/>
  <c r="F45" i="12" s="1"/>
  <c r="L64" i="10"/>
  <c r="F47" i="12" s="1"/>
  <c r="L51" i="10"/>
  <c r="F46" i="12" s="1"/>
  <c r="L103" i="10"/>
  <c r="D41" i="9"/>
  <c r="D32" i="9"/>
  <c r="D17" i="9"/>
  <c r="D4" i="9"/>
  <c r="H10" i="9" s="1"/>
  <c r="G46" i="12" l="1"/>
  <c r="I46" i="12" s="1"/>
  <c r="H46" i="12"/>
  <c r="J11" i="9"/>
  <c r="L11" i="9" s="1"/>
  <c r="H57" i="12"/>
  <c r="F76" i="12"/>
  <c r="G60" i="12"/>
  <c r="G15" i="12"/>
  <c r="H15" i="12"/>
  <c r="F50" i="12"/>
  <c r="H47" i="12"/>
  <c r="G47" i="12"/>
  <c r="H66" i="10" s="1"/>
  <c r="F13" i="12"/>
  <c r="D85" i="2"/>
  <c r="D89" i="2"/>
  <c r="F12" i="12"/>
  <c r="D78" i="2"/>
  <c r="D74" i="2"/>
  <c r="H11" i="12"/>
  <c r="D63" i="2"/>
  <c r="D67" i="2"/>
  <c r="F10" i="12"/>
  <c r="D56" i="2"/>
  <c r="D52" i="2"/>
  <c r="F9" i="12"/>
  <c r="D45" i="2"/>
  <c r="D41" i="2"/>
  <c r="F8" i="12"/>
  <c r="D34" i="2"/>
  <c r="D30" i="2"/>
  <c r="F7" i="12"/>
  <c r="D19" i="2"/>
  <c r="D23" i="2"/>
  <c r="D12" i="2"/>
  <c r="F6" i="12"/>
  <c r="D107" i="2"/>
  <c r="D111" i="2"/>
  <c r="I11" i="12"/>
  <c r="J11" i="12"/>
  <c r="H6" i="12"/>
  <c r="G6" i="12"/>
  <c r="G67" i="12"/>
  <c r="H67" i="12"/>
  <c r="H55" i="10"/>
  <c r="L55" i="10" s="1"/>
  <c r="D48" i="10" s="1"/>
  <c r="H20" i="11"/>
  <c r="L20" i="11" s="1"/>
  <c r="D13" i="11" s="1"/>
  <c r="H107" i="10"/>
  <c r="L107" i="10" s="1"/>
  <c r="D100" i="10" s="1"/>
  <c r="L62" i="12"/>
  <c r="M62" i="12" s="1"/>
  <c r="O62" i="12" s="1"/>
  <c r="K62" i="12"/>
  <c r="H29" i="10"/>
  <c r="L29" i="10" s="1"/>
  <c r="D22" i="10" s="1"/>
  <c r="H14" i="12"/>
  <c r="G14" i="12"/>
  <c r="D96" i="2"/>
  <c r="D100" i="2"/>
  <c r="H68" i="10"/>
  <c r="D8" i="2"/>
  <c r="D22" i="9"/>
  <c r="D8" i="9" l="1"/>
  <c r="D12" i="9"/>
  <c r="F68" i="10"/>
  <c r="F37" i="12"/>
  <c r="H13" i="12"/>
  <c r="G13" i="12"/>
  <c r="H12" i="12"/>
  <c r="G12" i="12"/>
  <c r="H10" i="12"/>
  <c r="G10" i="12"/>
  <c r="G9" i="12"/>
  <c r="H9" i="12"/>
  <c r="H8" i="12"/>
  <c r="G8" i="12"/>
  <c r="H7" i="12"/>
  <c r="G7" i="12"/>
  <c r="K11" i="12"/>
  <c r="L11" i="12"/>
  <c r="M11" i="12" s="1"/>
  <c r="G64" i="12"/>
  <c r="H64" i="12"/>
  <c r="H45" i="12"/>
  <c r="G45" i="12"/>
  <c r="H40" i="10" s="1"/>
  <c r="H59" i="12"/>
  <c r="G59" i="12"/>
  <c r="G57" i="12"/>
  <c r="G71" i="12"/>
  <c r="H71" i="12"/>
  <c r="G44" i="12"/>
  <c r="H14" i="10" s="1"/>
  <c r="H44" i="12"/>
  <c r="F42" i="10" l="1"/>
  <c r="H42" i="10"/>
  <c r="F16" i="10"/>
  <c r="H16" i="10"/>
  <c r="G37" i="12"/>
  <c r="H37" i="12"/>
  <c r="G76" i="12"/>
  <c r="J57" i="12" s="1"/>
  <c r="J9" i="12"/>
  <c r="I9" i="12"/>
  <c r="I13" i="12"/>
  <c r="I10" i="12"/>
  <c r="J13" i="12"/>
  <c r="I12" i="12"/>
  <c r="I8" i="12"/>
  <c r="J8" i="12"/>
  <c r="J7" i="12"/>
  <c r="I7" i="12"/>
  <c r="J12" i="12"/>
  <c r="I6" i="12"/>
  <c r="J6" i="12"/>
  <c r="H50" i="12"/>
  <c r="H76" i="12"/>
  <c r="G50" i="12"/>
  <c r="J66" i="10" s="1"/>
  <c r="L66" i="10" s="1"/>
  <c r="H67" i="10" s="1"/>
  <c r="I48" i="12" l="1"/>
  <c r="J48" i="12"/>
  <c r="J40" i="10"/>
  <c r="L40" i="10" s="1"/>
  <c r="H41" i="10" s="1"/>
  <c r="J14" i="10"/>
  <c r="L14" i="10" s="1"/>
  <c r="H15" i="10" s="1"/>
  <c r="I45" i="12"/>
  <c r="I47" i="12"/>
  <c r="J47" i="12"/>
  <c r="J34" i="12"/>
  <c r="I34" i="12"/>
  <c r="J33" i="12"/>
  <c r="I33" i="12"/>
  <c r="I35" i="12"/>
  <c r="J35" i="12"/>
  <c r="J71" i="12"/>
  <c r="I63" i="12"/>
  <c r="J63" i="12"/>
  <c r="J31" i="12"/>
  <c r="I31" i="12"/>
  <c r="I30" i="12"/>
  <c r="J30" i="12"/>
  <c r="I28" i="12"/>
  <c r="J28" i="12"/>
  <c r="I24" i="12"/>
  <c r="J24" i="12"/>
  <c r="J22" i="12"/>
  <c r="I22" i="12"/>
  <c r="I18" i="12"/>
  <c r="J18" i="12"/>
  <c r="J17" i="12"/>
  <c r="I17" i="12"/>
  <c r="I36" i="12"/>
  <c r="J36" i="12"/>
  <c r="J25" i="12"/>
  <c r="I25" i="12"/>
  <c r="J10" i="12"/>
  <c r="J15" i="12"/>
  <c r="I15" i="12"/>
  <c r="J49" i="12"/>
  <c r="I49" i="12"/>
  <c r="I44" i="12"/>
  <c r="H38" i="12"/>
  <c r="K6" i="12" s="1"/>
  <c r="J44" i="12"/>
  <c r="L44" i="12" s="1"/>
  <c r="M44" i="12" s="1"/>
  <c r="J14" i="12"/>
  <c r="I14" i="12"/>
  <c r="K9" i="12"/>
  <c r="L9" i="12"/>
  <c r="M9" i="12" s="1"/>
  <c r="L6" i="12"/>
  <c r="L13" i="12"/>
  <c r="M13" i="12" s="1"/>
  <c r="L8" i="12"/>
  <c r="M8" i="12" s="1"/>
  <c r="K8" i="12"/>
  <c r="I71" i="12"/>
  <c r="K13" i="12"/>
  <c r="L12" i="12"/>
  <c r="M12" i="12" s="1"/>
  <c r="K12" i="12"/>
  <c r="L7" i="12"/>
  <c r="M7" i="12" s="1"/>
  <c r="K7" i="12"/>
  <c r="J45" i="12"/>
  <c r="J46" i="12"/>
  <c r="J64" i="12"/>
  <c r="I59" i="12"/>
  <c r="I58" i="12"/>
  <c r="J59" i="12"/>
  <c r="I60" i="12"/>
  <c r="I70" i="12"/>
  <c r="I57" i="12"/>
  <c r="I61" i="12"/>
  <c r="I65" i="12"/>
  <c r="J69" i="12"/>
  <c r="H77" i="12"/>
  <c r="L57" i="12" s="1"/>
  <c r="J67" i="12"/>
  <c r="I64" i="12"/>
  <c r="J70" i="12"/>
  <c r="I69" i="12"/>
  <c r="J61" i="12"/>
  <c r="I67" i="12"/>
  <c r="J60" i="12"/>
  <c r="J65" i="12"/>
  <c r="H51" i="12"/>
  <c r="J15" i="10" l="1"/>
  <c r="J67" i="10"/>
  <c r="L67" i="10" s="1"/>
  <c r="N67" i="10" s="1"/>
  <c r="J41" i="10"/>
  <c r="L48" i="12"/>
  <c r="M48" i="12" s="1"/>
  <c r="N48" i="12" s="1"/>
  <c r="K48" i="12"/>
  <c r="J37" i="12"/>
  <c r="K37" i="12" s="1"/>
  <c r="L71" i="12"/>
  <c r="M71" i="12" s="1"/>
  <c r="O71" i="12" s="1"/>
  <c r="K47" i="12"/>
  <c r="L47" i="12"/>
  <c r="M47" i="12" s="1"/>
  <c r="N47" i="12" s="1"/>
  <c r="L49" i="12"/>
  <c r="M49" i="12" s="1"/>
  <c r="N49" i="12" s="1"/>
  <c r="M6" i="12"/>
  <c r="L35" i="12"/>
  <c r="M35" i="12" s="1"/>
  <c r="K35" i="12"/>
  <c r="K33" i="12"/>
  <c r="L33" i="12"/>
  <c r="M33" i="12" s="1"/>
  <c r="L34" i="12"/>
  <c r="M34" i="12" s="1"/>
  <c r="K34" i="12"/>
  <c r="L63" i="12"/>
  <c r="M63" i="12" s="1"/>
  <c r="O63" i="12" s="1"/>
  <c r="K63" i="12"/>
  <c r="L31" i="12"/>
  <c r="M31" i="12" s="1"/>
  <c r="K31" i="12"/>
  <c r="L30" i="12"/>
  <c r="M30" i="12" s="1"/>
  <c r="K30" i="12"/>
  <c r="L28" i="12"/>
  <c r="M28" i="12" s="1"/>
  <c r="K28" i="12"/>
  <c r="L24" i="12"/>
  <c r="M24" i="12" s="1"/>
  <c r="K24" i="12"/>
  <c r="L22" i="12"/>
  <c r="M22" i="12" s="1"/>
  <c r="K22" i="12"/>
  <c r="K18" i="12"/>
  <c r="L18" i="12"/>
  <c r="M18" i="12" s="1"/>
  <c r="K10" i="12"/>
  <c r="L10" i="12"/>
  <c r="M10" i="12" s="1"/>
  <c r="K17" i="12"/>
  <c r="L17" i="12"/>
  <c r="M17" i="12" s="1"/>
  <c r="K45" i="12"/>
  <c r="L25" i="12"/>
  <c r="M25" i="12" s="1"/>
  <c r="K25" i="12"/>
  <c r="K44" i="12"/>
  <c r="L36" i="12"/>
  <c r="M36" i="12" s="1"/>
  <c r="K36" i="12"/>
  <c r="L15" i="12"/>
  <c r="M15" i="12" s="1"/>
  <c r="K15" i="12"/>
  <c r="K49" i="12"/>
  <c r="L15" i="10"/>
  <c r="N15" i="10" s="1"/>
  <c r="K14" i="12"/>
  <c r="L14" i="12"/>
  <c r="M14" i="12" s="1"/>
  <c r="L45" i="12"/>
  <c r="L46" i="12"/>
  <c r="M46" i="12" s="1"/>
  <c r="N46" i="12" s="1"/>
  <c r="K46" i="12"/>
  <c r="L58" i="12"/>
  <c r="M58" i="12" s="1"/>
  <c r="O58" i="12" s="1"/>
  <c r="K58" i="12"/>
  <c r="J76" i="12"/>
  <c r="K76" i="12" s="1"/>
  <c r="K57" i="12"/>
  <c r="K65" i="12"/>
  <c r="L65" i="12"/>
  <c r="M65" i="12" s="1"/>
  <c r="N65" i="12" s="1"/>
  <c r="L64" i="12"/>
  <c r="M64" i="12" s="1"/>
  <c r="K64" i="12"/>
  <c r="L67" i="12"/>
  <c r="M67" i="12" s="1"/>
  <c r="K67" i="12"/>
  <c r="K70" i="12"/>
  <c r="L70" i="12"/>
  <c r="M70" i="12" s="1"/>
  <c r="K71" i="12"/>
  <c r="L69" i="12"/>
  <c r="M69" i="12" s="1"/>
  <c r="K69" i="12"/>
  <c r="L60" i="12"/>
  <c r="M60" i="12" s="1"/>
  <c r="O60" i="12" s="1"/>
  <c r="K60" i="12"/>
  <c r="K59" i="12"/>
  <c r="L59" i="12"/>
  <c r="M59" i="12" s="1"/>
  <c r="L61" i="12"/>
  <c r="M61" i="12" s="1"/>
  <c r="O61" i="12" s="1"/>
  <c r="K61" i="12"/>
  <c r="J50" i="12"/>
  <c r="K50" i="12" s="1"/>
  <c r="Q71" i="12" l="1"/>
  <c r="G68" i="10"/>
  <c r="J68" i="10"/>
  <c r="L68" i="10" s="1"/>
  <c r="D61" i="10" s="1"/>
  <c r="G16" i="10"/>
  <c r="J16" i="10"/>
  <c r="L16" i="10" s="1"/>
  <c r="D9" i="10" s="1"/>
  <c r="M45" i="12"/>
  <c r="N45" i="12" s="1"/>
  <c r="L41" i="10"/>
  <c r="N41" i="10" s="1"/>
  <c r="M37" i="12"/>
  <c r="L50" i="12"/>
  <c r="L37" i="12"/>
  <c r="D9" i="1"/>
  <c r="I9" i="1" s="1"/>
  <c r="O59" i="12"/>
  <c r="Q59" i="12"/>
  <c r="O69" i="12"/>
  <c r="Q69" i="12"/>
  <c r="O64" i="12"/>
  <c r="Q64" i="12"/>
  <c r="N70" i="12"/>
  <c r="Q70" i="12"/>
  <c r="O67" i="12"/>
  <c r="Q67" i="12"/>
  <c r="M57" i="12"/>
  <c r="M76" i="12" s="1"/>
  <c r="L76" i="12"/>
  <c r="J42" i="10" l="1"/>
  <c r="L42" i="10" s="1"/>
  <c r="D35" i="10" s="1"/>
  <c r="G42" i="10"/>
  <c r="D11" i="1"/>
  <c r="I11" i="1" s="1"/>
  <c r="O76" i="12"/>
  <c r="Q76" i="12"/>
  <c r="N57" i="12"/>
  <c r="N76" i="12" s="1"/>
  <c r="N44" i="12"/>
  <c r="N50" i="12" s="1"/>
  <c r="M50" i="12"/>
  <c r="D15" i="1" s="1"/>
  <c r="I15" i="1" s="1"/>
  <c r="D19" i="1" l="1"/>
  <c r="I19" i="1" s="1"/>
  <c r="Q78" i="12"/>
</calcChain>
</file>

<file path=xl/sharedStrings.xml><?xml version="1.0" encoding="utf-8"?>
<sst xmlns="http://schemas.openxmlformats.org/spreadsheetml/2006/main" count="3759" uniqueCount="383">
  <si>
    <t>設計計算書</t>
    <rPh sb="0" eb="5">
      <t>セッケイケイサンショ</t>
    </rPh>
    <phoneticPr fontId="1"/>
  </si>
  <si>
    <t>１．数量集計表</t>
    <rPh sb="2" eb="7">
      <t>スウリョウシュウケイヒョウ</t>
    </rPh>
    <phoneticPr fontId="1"/>
  </si>
  <si>
    <t>施業区分</t>
    <rPh sb="0" eb="4">
      <t>セギョウクブン</t>
    </rPh>
    <phoneticPr fontId="1"/>
  </si>
  <si>
    <t>当　初</t>
    <rPh sb="0" eb="1">
      <t>トウ</t>
    </rPh>
    <rPh sb="2" eb="3">
      <t>ハツ</t>
    </rPh>
    <phoneticPr fontId="1"/>
  </si>
  <si>
    <t>変　更</t>
    <rPh sb="0" eb="1">
      <t>ヘン</t>
    </rPh>
    <rPh sb="2" eb="3">
      <t>サラ</t>
    </rPh>
    <phoneticPr fontId="1"/>
  </si>
  <si>
    <t>数　　　量</t>
    <rPh sb="0" eb="1">
      <t>カズ</t>
    </rPh>
    <rPh sb="4" eb="5">
      <t>リョウ</t>
    </rPh>
    <phoneticPr fontId="1"/>
  </si>
  <si>
    <t>森林整備</t>
    <rPh sb="0" eb="4">
      <t>シンリンセイビ</t>
    </rPh>
    <phoneticPr fontId="1"/>
  </si>
  <si>
    <t>造材(利用材積)</t>
    <rPh sb="0" eb="2">
      <t>ゾウザイ</t>
    </rPh>
    <rPh sb="3" eb="7">
      <t>リヨウザイセキ</t>
    </rPh>
    <phoneticPr fontId="1"/>
  </si>
  <si>
    <t>集運材</t>
    <rPh sb="0" eb="1">
      <t>シュウ</t>
    </rPh>
    <rPh sb="1" eb="2">
      <t>ウン</t>
    </rPh>
    <rPh sb="2" eb="3">
      <t>ザイ</t>
    </rPh>
    <phoneticPr fontId="1"/>
  </si>
  <si>
    <t>更新伐</t>
    <rPh sb="0" eb="3">
      <t>コウシンバツ</t>
    </rPh>
    <phoneticPr fontId="1"/>
  </si>
  <si>
    <t>ha</t>
    <phoneticPr fontId="1"/>
  </si>
  <si>
    <t>㎥</t>
    <phoneticPr fontId="1"/>
  </si>
  <si>
    <t>広葉樹
アカマツ</t>
    <rPh sb="0" eb="3">
      <t>コウヨウジュ</t>
    </rPh>
    <phoneticPr fontId="1"/>
  </si>
  <si>
    <t>森林作業道</t>
    <rPh sb="0" eb="5">
      <t>シンリンサギョウドウ</t>
    </rPh>
    <phoneticPr fontId="1"/>
  </si>
  <si>
    <t>土工</t>
    <rPh sb="0" eb="2">
      <t>ドコウ</t>
    </rPh>
    <phoneticPr fontId="1"/>
  </si>
  <si>
    <t>山土場</t>
    <rPh sb="0" eb="1">
      <t>ヤマ</t>
    </rPh>
    <rPh sb="1" eb="3">
      <t>ドバ</t>
    </rPh>
    <phoneticPr fontId="1"/>
  </si>
  <si>
    <t>丸太筋工</t>
    <rPh sb="0" eb="4">
      <t>マルタスジコウ</t>
    </rPh>
    <phoneticPr fontId="1"/>
  </si>
  <si>
    <t>線量測定
(整備前)</t>
    <rPh sb="0" eb="4">
      <t>センリョウソクテイ</t>
    </rPh>
    <rPh sb="6" eb="9">
      <t>セイビマエ</t>
    </rPh>
    <phoneticPr fontId="1"/>
  </si>
  <si>
    <t>工事施工標示板</t>
    <rPh sb="0" eb="4">
      <t>コウジセコウ</t>
    </rPh>
    <rPh sb="4" eb="7">
      <t>ヒョウジバン</t>
    </rPh>
    <phoneticPr fontId="1"/>
  </si>
  <si>
    <t>林業用施設</t>
    <rPh sb="0" eb="3">
      <t>リンギョウヨウ</t>
    </rPh>
    <rPh sb="3" eb="5">
      <t>シセツ</t>
    </rPh>
    <phoneticPr fontId="1"/>
  </si>
  <si>
    <t>拡散防止対策</t>
    <rPh sb="0" eb="6">
      <t>カクサンボウシタイサク</t>
    </rPh>
    <phoneticPr fontId="1"/>
  </si>
  <si>
    <t>放射線量測定</t>
    <rPh sb="0" eb="4">
      <t>ホウシャセンリョウ</t>
    </rPh>
    <rPh sb="4" eb="6">
      <t>ソクテイ</t>
    </rPh>
    <phoneticPr fontId="1"/>
  </si>
  <si>
    <t>仮設費対象外</t>
    <rPh sb="0" eb="6">
      <t>カセツヒタイショウガイ</t>
    </rPh>
    <phoneticPr fontId="1"/>
  </si>
  <si>
    <t>路線</t>
    <rPh sb="0" eb="2">
      <t>ロセン</t>
    </rPh>
    <phoneticPr fontId="1"/>
  </si>
  <si>
    <t>ｍ</t>
    <phoneticPr fontId="1"/>
  </si>
  <si>
    <t>幅員3.0m</t>
    <rPh sb="0" eb="2">
      <t>フクイン</t>
    </rPh>
    <phoneticPr fontId="1"/>
  </si>
  <si>
    <t>木製路面排水工</t>
    <rPh sb="0" eb="2">
      <t>モクセイ</t>
    </rPh>
    <rPh sb="2" eb="4">
      <t>ロメン</t>
    </rPh>
    <rPh sb="4" eb="7">
      <t>ハイスイコウ</t>
    </rPh>
    <phoneticPr fontId="1"/>
  </si>
  <si>
    <t>個所</t>
    <rPh sb="0" eb="2">
      <t>カショ</t>
    </rPh>
    <phoneticPr fontId="1"/>
  </si>
  <si>
    <t>L=0.75m</t>
    <phoneticPr fontId="1"/>
  </si>
  <si>
    <t>放射性
物質対策</t>
    <rPh sb="0" eb="3">
      <t>ホウシャセイ</t>
    </rPh>
    <rPh sb="4" eb="8">
      <t>ブッシツタイサク</t>
    </rPh>
    <phoneticPr fontId="1"/>
  </si>
  <si>
    <t>点</t>
    <rPh sb="0" eb="1">
      <t>テン</t>
    </rPh>
    <phoneticPr fontId="1"/>
  </si>
  <si>
    <t>1点/ha</t>
    <rPh sb="1" eb="2">
      <t>テン</t>
    </rPh>
    <phoneticPr fontId="1"/>
  </si>
  <si>
    <t>基</t>
    <rPh sb="0" eb="1">
      <t>キ</t>
    </rPh>
    <phoneticPr fontId="1"/>
  </si>
  <si>
    <t>規  格</t>
    <rPh sb="0" eb="1">
      <t>キ</t>
    </rPh>
    <rPh sb="3" eb="4">
      <t>カク</t>
    </rPh>
    <phoneticPr fontId="1"/>
  </si>
  <si>
    <t>単  位</t>
    <rPh sb="0" eb="1">
      <t>タン</t>
    </rPh>
    <rPh sb="3" eb="4">
      <t>クライ</t>
    </rPh>
    <phoneticPr fontId="1"/>
  </si>
  <si>
    <t>区  分</t>
    <rPh sb="0" eb="1">
      <t>ク</t>
    </rPh>
    <rPh sb="3" eb="4">
      <t>ブン</t>
    </rPh>
    <phoneticPr fontId="1"/>
  </si>
  <si>
    <t>備  考</t>
    <rPh sb="0" eb="1">
      <t>ビ</t>
    </rPh>
    <rPh sb="3" eb="4">
      <t>コウ</t>
    </rPh>
    <phoneticPr fontId="1"/>
  </si>
  <si>
    <t>項  目</t>
    <rPh sb="0" eb="1">
      <t>コウ</t>
    </rPh>
    <rPh sb="3" eb="4">
      <t>メ</t>
    </rPh>
    <phoneticPr fontId="1"/>
  </si>
  <si>
    <t>２．数量計算書</t>
    <rPh sb="2" eb="7">
      <t>スウリョウケイサンショ</t>
    </rPh>
    <phoneticPr fontId="1"/>
  </si>
  <si>
    <t>（１）森林整備</t>
    <rPh sb="3" eb="7">
      <t>シンリンセイビ</t>
    </rPh>
    <phoneticPr fontId="1"/>
  </si>
  <si>
    <t>スギ・ヒノキ・カラマツの間伐</t>
    <phoneticPr fontId="1"/>
  </si>
  <si>
    <t>樹種</t>
    <rPh sb="0" eb="2">
      <t>ジュシュ</t>
    </rPh>
    <phoneticPr fontId="1"/>
  </si>
  <si>
    <t>1.樹種</t>
    <rPh sb="2" eb="4">
      <t>ジュシュ</t>
    </rPh>
    <phoneticPr fontId="1"/>
  </si>
  <si>
    <t>2.間伐率</t>
    <rPh sb="2" eb="5">
      <t>カンバツリツ</t>
    </rPh>
    <phoneticPr fontId="1"/>
  </si>
  <si>
    <t>3.ha当たり成立本数</t>
    <rPh sb="4" eb="5">
      <t>ア</t>
    </rPh>
    <rPh sb="7" eb="9">
      <t>セイリツ</t>
    </rPh>
    <rPh sb="9" eb="11">
      <t>ホンスウ</t>
    </rPh>
    <phoneticPr fontId="1"/>
  </si>
  <si>
    <t>スギ</t>
  </si>
  <si>
    <t>ヒノキ</t>
    <phoneticPr fontId="1"/>
  </si>
  <si>
    <t>カラマツ</t>
    <phoneticPr fontId="1"/>
  </si>
  <si>
    <t>20～30％未満</t>
    <rPh sb="6" eb="8">
      <t>ミマン</t>
    </rPh>
    <phoneticPr fontId="1"/>
  </si>
  <si>
    <t>～1,800本/ha</t>
    <rPh sb="6" eb="7">
      <t>ホン</t>
    </rPh>
    <phoneticPr fontId="1"/>
  </si>
  <si>
    <t>1,801～2,200本/ha</t>
    <rPh sb="11" eb="12">
      <t>ホン</t>
    </rPh>
    <phoneticPr fontId="1"/>
  </si>
  <si>
    <t>2,201～2,600本/ha</t>
    <rPh sb="11" eb="12">
      <t>ホン</t>
    </rPh>
    <phoneticPr fontId="1"/>
  </si>
  <si>
    <t>2,601本/ha以上</t>
    <rPh sb="5" eb="6">
      <t>ホン</t>
    </rPh>
    <rPh sb="9" eb="11">
      <t>イジョウ</t>
    </rPh>
    <phoneticPr fontId="1"/>
  </si>
  <si>
    <t>4.胸高直径</t>
    <rPh sb="2" eb="4">
      <t>キョウコウ</t>
    </rPh>
    <rPh sb="4" eb="6">
      <t>チョッケイ</t>
    </rPh>
    <phoneticPr fontId="1"/>
  </si>
  <si>
    <t>～12㎝</t>
    <phoneticPr fontId="1"/>
  </si>
  <si>
    <t>14～18㎝</t>
    <phoneticPr fontId="1"/>
  </si>
  <si>
    <t>20～24㎝</t>
    <phoneticPr fontId="1"/>
  </si>
  <si>
    <t>26～30㎝</t>
    <phoneticPr fontId="1"/>
  </si>
  <si>
    <t>32㎝～</t>
    <phoneticPr fontId="1"/>
  </si>
  <si>
    <t>広葉樹</t>
    <rPh sb="0" eb="3">
      <t>コウヨウジュ</t>
    </rPh>
    <phoneticPr fontId="1"/>
  </si>
  <si>
    <t>アカマツ</t>
  </si>
  <si>
    <t>アカマツ</t>
    <phoneticPr fontId="1"/>
  </si>
  <si>
    <t>20°以下</t>
    <rPh sb="3" eb="5">
      <t>イカ</t>
    </rPh>
    <phoneticPr fontId="1"/>
  </si>
  <si>
    <t>31°以上</t>
    <rPh sb="3" eb="5">
      <t>イジョウ</t>
    </rPh>
    <phoneticPr fontId="1"/>
  </si>
  <si>
    <t>9％以下</t>
    <rPh sb="2" eb="4">
      <t>イカ</t>
    </rPh>
    <phoneticPr fontId="1"/>
  </si>
  <si>
    <t>90％以上</t>
    <rPh sb="3" eb="5">
      <t>イジョウ</t>
    </rPh>
    <phoneticPr fontId="1"/>
  </si>
  <si>
    <t>8㎝</t>
    <phoneticPr fontId="1"/>
  </si>
  <si>
    <t>22㎝</t>
  </si>
  <si>
    <t>10㎝</t>
    <phoneticPr fontId="1"/>
  </si>
  <si>
    <t>12㎝</t>
    <phoneticPr fontId="1"/>
  </si>
  <si>
    <t>14㎝</t>
    <phoneticPr fontId="1"/>
  </si>
  <si>
    <t>16㎝</t>
    <phoneticPr fontId="1"/>
  </si>
  <si>
    <t>18㎝</t>
    <phoneticPr fontId="1"/>
  </si>
  <si>
    <t>20㎝</t>
    <phoneticPr fontId="1"/>
  </si>
  <si>
    <t>24㎝</t>
  </si>
  <si>
    <t>26㎝</t>
  </si>
  <si>
    <t>28㎝</t>
  </si>
  <si>
    <t>30㎝</t>
  </si>
  <si>
    <t>8m</t>
    <phoneticPr fontId="1"/>
  </si>
  <si>
    <t>9m</t>
  </si>
  <si>
    <t>10m</t>
  </si>
  <si>
    <t>11m</t>
  </si>
  <si>
    <t>12m</t>
  </si>
  <si>
    <t>13m</t>
  </si>
  <si>
    <t>14m</t>
  </si>
  <si>
    <t>15m</t>
  </si>
  <si>
    <t>16m</t>
  </si>
  <si>
    <t>17m</t>
  </si>
  <si>
    <t>18m</t>
  </si>
  <si>
    <t>19m</t>
  </si>
  <si>
    <t>20m</t>
  </si>
  <si>
    <t>広葉樹の更新伐</t>
    <rPh sb="0" eb="3">
      <t>コウヨウジュ</t>
    </rPh>
    <rPh sb="4" eb="7">
      <t>コウシンバツ</t>
    </rPh>
    <phoneticPr fontId="1"/>
  </si>
  <si>
    <t>アカマツの更新伐</t>
    <rPh sb="5" eb="8">
      <t>コウシンバツ</t>
    </rPh>
    <phoneticPr fontId="1"/>
  </si>
  <si>
    <t>100～200本/ha</t>
    <rPh sb="7" eb="8">
      <t>ホン</t>
    </rPh>
    <phoneticPr fontId="1"/>
  </si>
  <si>
    <t>201～300本/ha</t>
    <rPh sb="7" eb="8">
      <t>ホン</t>
    </rPh>
    <phoneticPr fontId="1"/>
  </si>
  <si>
    <t>301～400本/ha</t>
    <rPh sb="7" eb="8">
      <t>ホン</t>
    </rPh>
    <phoneticPr fontId="1"/>
  </si>
  <si>
    <t>401～500本/ha</t>
    <rPh sb="7" eb="8">
      <t>ホン</t>
    </rPh>
    <phoneticPr fontId="1"/>
  </si>
  <si>
    <t>501～600本/ha</t>
    <rPh sb="7" eb="8">
      <t>ホン</t>
    </rPh>
    <phoneticPr fontId="1"/>
  </si>
  <si>
    <t>601～700本/ha</t>
    <rPh sb="7" eb="8">
      <t>ホン</t>
    </rPh>
    <phoneticPr fontId="1"/>
  </si>
  <si>
    <t>701～800本/ha</t>
    <rPh sb="7" eb="8">
      <t>ホン</t>
    </rPh>
    <phoneticPr fontId="1"/>
  </si>
  <si>
    <t>801～900本/ha</t>
    <rPh sb="7" eb="8">
      <t>ホン</t>
    </rPh>
    <phoneticPr fontId="1"/>
  </si>
  <si>
    <t>901～1,000本/ha</t>
    <rPh sb="9" eb="10">
      <t>ホン</t>
    </rPh>
    <phoneticPr fontId="1"/>
  </si>
  <si>
    <t>6㎝</t>
    <phoneticPr fontId="1"/>
  </si>
  <si>
    <t>0～25°</t>
    <phoneticPr fontId="1"/>
  </si>
  <si>
    <t>26°以上</t>
    <rPh sb="3" eb="5">
      <t>イジョウ</t>
    </rPh>
    <phoneticPr fontId="1"/>
  </si>
  <si>
    <t>5.つる区分</t>
    <rPh sb="4" eb="6">
      <t>クブン</t>
    </rPh>
    <phoneticPr fontId="1"/>
  </si>
  <si>
    <t>4.傾斜区分</t>
    <rPh sb="2" eb="4">
      <t>ケイシャ</t>
    </rPh>
    <rPh sb="4" eb="6">
      <t>クブン</t>
    </rPh>
    <phoneticPr fontId="1"/>
  </si>
  <si>
    <t>3.伐採本数区分</t>
    <rPh sb="2" eb="4">
      <t>バッサイ</t>
    </rPh>
    <rPh sb="4" eb="6">
      <t>ホンスウ</t>
    </rPh>
    <rPh sb="6" eb="8">
      <t>クブン</t>
    </rPh>
    <phoneticPr fontId="1"/>
  </si>
  <si>
    <t>2.胸高直径</t>
    <rPh sb="2" eb="4">
      <t>キョウコウ</t>
    </rPh>
    <rPh sb="4" eb="6">
      <t>チョッケイ</t>
    </rPh>
    <phoneticPr fontId="1"/>
  </si>
  <si>
    <t>無</t>
    <rPh sb="0" eb="1">
      <t>ム</t>
    </rPh>
    <phoneticPr fontId="1"/>
  </si>
  <si>
    <t>少</t>
    <rPh sb="0" eb="1">
      <t>ショウ</t>
    </rPh>
    <phoneticPr fontId="1"/>
  </si>
  <si>
    <t>中</t>
    <rPh sb="0" eb="1">
      <t>チュウ</t>
    </rPh>
    <phoneticPr fontId="1"/>
  </si>
  <si>
    <t>多</t>
    <rPh sb="0" eb="1">
      <t>タ</t>
    </rPh>
    <phoneticPr fontId="1"/>
  </si>
  <si>
    <t>間伐率</t>
    <rPh sb="0" eb="3">
      <t>カンバツリツ</t>
    </rPh>
    <phoneticPr fontId="1"/>
  </si>
  <si>
    <t>胸高直径</t>
    <rPh sb="0" eb="4">
      <t>キョウコウチョッケイ</t>
    </rPh>
    <phoneticPr fontId="1"/>
  </si>
  <si>
    <t xml:space="preserve">間伐
（利用間伐）
</t>
    <rPh sb="0" eb="2">
      <t>カンバツ</t>
    </rPh>
    <rPh sb="4" eb="8">
      <t>リヨウカンバツ</t>
    </rPh>
    <phoneticPr fontId="1"/>
  </si>
  <si>
    <t>周囲測量図</t>
    <rPh sb="0" eb="5">
      <t>シュウイソクリョウズ</t>
    </rPh>
    <phoneticPr fontId="1"/>
  </si>
  <si>
    <t>造材</t>
    <rPh sb="0" eb="2">
      <t>ゾウザイ</t>
    </rPh>
    <phoneticPr fontId="1"/>
  </si>
  <si>
    <t>作業土場</t>
    <rPh sb="0" eb="4">
      <t>サギョウドバ</t>
    </rPh>
    <phoneticPr fontId="1"/>
  </si>
  <si>
    <t>立木㎥回り</t>
    <rPh sb="0" eb="2">
      <t>リュウボク</t>
    </rPh>
    <rPh sb="3" eb="4">
      <t>マワ</t>
    </rPh>
    <phoneticPr fontId="1"/>
  </si>
  <si>
    <t>集運材</t>
    <rPh sb="0" eb="1">
      <t>シュウ</t>
    </rPh>
    <rPh sb="1" eb="3">
      <t>ウンザイ</t>
    </rPh>
    <phoneticPr fontId="1"/>
  </si>
  <si>
    <t>フォワーダ利用</t>
    <rPh sb="5" eb="7">
      <t>リヨウ</t>
    </rPh>
    <phoneticPr fontId="1"/>
  </si>
  <si>
    <t>運搬距離</t>
    <rPh sb="0" eb="4">
      <t>ウンパンキョリ</t>
    </rPh>
    <phoneticPr fontId="1"/>
  </si>
  <si>
    <t>木寄せ</t>
    <rPh sb="0" eb="1">
      <t>キ</t>
    </rPh>
    <rPh sb="1" eb="2">
      <t>ヨ</t>
    </rPh>
    <phoneticPr fontId="1"/>
  </si>
  <si>
    <t>50ｍ未満</t>
    <rPh sb="3" eb="5">
      <t>ミマン</t>
    </rPh>
    <phoneticPr fontId="1"/>
  </si>
  <si>
    <t>51～100ｍ</t>
    <phoneticPr fontId="1"/>
  </si>
  <si>
    <t>作業土場</t>
    <rPh sb="0" eb="2">
      <t>サギョウ</t>
    </rPh>
    <rPh sb="2" eb="4">
      <t>ドバ</t>
    </rPh>
    <phoneticPr fontId="1"/>
  </si>
  <si>
    <t>(D-3)</t>
    <phoneticPr fontId="1"/>
  </si>
  <si>
    <t>へ運搬</t>
    <rPh sb="1" eb="3">
      <t>ウンパン</t>
    </rPh>
    <phoneticPr fontId="1"/>
  </si>
  <si>
    <t>伐採材積</t>
    <rPh sb="0" eb="4">
      <t>バッサイザイセキ</t>
    </rPh>
    <phoneticPr fontId="1"/>
  </si>
  <si>
    <t>森林整備面積</t>
    <rPh sb="0" eb="6">
      <t>シンリンセイビメンセキ</t>
    </rPh>
    <phoneticPr fontId="1"/>
  </si>
  <si>
    <t>(利用率)</t>
    <rPh sb="1" eb="4">
      <t>リヨウリツ</t>
    </rPh>
    <phoneticPr fontId="1"/>
  </si>
  <si>
    <t>=</t>
    <phoneticPr fontId="1"/>
  </si>
  <si>
    <t>≒</t>
    <phoneticPr fontId="1"/>
  </si>
  <si>
    <t>×</t>
    <phoneticPr fontId="1"/>
  </si>
  <si>
    <t>規　　　　格</t>
    <rPh sb="0" eb="1">
      <t>キ</t>
    </rPh>
    <rPh sb="5" eb="6">
      <t>カク</t>
    </rPh>
    <phoneticPr fontId="1"/>
  </si>
  <si>
    <t>算　出　計　算</t>
    <rPh sb="0" eb="1">
      <t>サン</t>
    </rPh>
    <rPh sb="2" eb="3">
      <t>デ</t>
    </rPh>
    <rPh sb="4" eb="5">
      <t>ケイ</t>
    </rPh>
    <rPh sb="6" eb="7">
      <t>サン</t>
    </rPh>
    <phoneticPr fontId="1"/>
  </si>
  <si>
    <t>単　位</t>
    <rPh sb="0" eb="1">
      <t>タン</t>
    </rPh>
    <rPh sb="2" eb="3">
      <t>クライ</t>
    </rPh>
    <phoneticPr fontId="1"/>
  </si>
  <si>
    <t>数　量</t>
    <rPh sb="0" eb="1">
      <t>カズ</t>
    </rPh>
    <rPh sb="2" eb="3">
      <t>リョウ</t>
    </rPh>
    <phoneticPr fontId="1"/>
  </si>
  <si>
    <t>項　目</t>
    <rPh sb="0" eb="1">
      <t>コウ</t>
    </rPh>
    <rPh sb="2" eb="3">
      <t>メ</t>
    </rPh>
    <phoneticPr fontId="1"/>
  </si>
  <si>
    <t>個　所</t>
    <rPh sb="0" eb="1">
      <t>コ</t>
    </rPh>
    <rPh sb="2" eb="3">
      <t>ショ</t>
    </rPh>
    <phoneticPr fontId="1"/>
  </si>
  <si>
    <t>スギ
ヒノキ
カラマツ</t>
    <phoneticPr fontId="1"/>
  </si>
  <si>
    <t>の箇所に入力</t>
    <rPh sb="1" eb="3">
      <t>カショ</t>
    </rPh>
    <rPh sb="4" eb="6">
      <t>ニュウリョク</t>
    </rPh>
    <phoneticPr fontId="1"/>
  </si>
  <si>
    <t>胸高直径</t>
    <rPh sb="0" eb="2">
      <t>キョウコウ</t>
    </rPh>
    <rPh sb="2" eb="4">
      <t>チョッケイ</t>
    </rPh>
    <phoneticPr fontId="1"/>
  </si>
  <si>
    <t>伐採本数区分</t>
    <rPh sb="0" eb="2">
      <t>バッサイ</t>
    </rPh>
    <rPh sb="2" eb="4">
      <t>ホンスウ</t>
    </rPh>
    <rPh sb="4" eb="6">
      <t>クブン</t>
    </rPh>
    <phoneticPr fontId="1"/>
  </si>
  <si>
    <t>傾斜区分</t>
    <phoneticPr fontId="1"/>
  </si>
  <si>
    <t>つる区分</t>
    <phoneticPr fontId="1"/>
  </si>
  <si>
    <t xml:space="preserve">更新伐
（本数調整伐）
</t>
    <rPh sb="0" eb="2">
      <t>コウシン</t>
    </rPh>
    <rPh sb="2" eb="3">
      <t>バツ</t>
    </rPh>
    <rPh sb="5" eb="7">
      <t>ホンスウ</t>
    </rPh>
    <rPh sb="7" eb="9">
      <t>チョウセイ</t>
    </rPh>
    <rPh sb="9" eb="10">
      <t>バツ</t>
    </rPh>
    <phoneticPr fontId="1"/>
  </si>
  <si>
    <t>(D-2)</t>
    <phoneticPr fontId="1"/>
  </si>
  <si>
    <t>超過材積</t>
    <rPh sb="0" eb="4">
      <t>チョウカザイセキ</t>
    </rPh>
    <phoneticPr fontId="1"/>
  </si>
  <si>
    <t>/</t>
    <phoneticPr fontId="1"/>
  </si>
  <si>
    <t>超過材積合計</t>
    <rPh sb="0" eb="4">
      <t>チョウカザイセキ</t>
    </rPh>
    <rPh sb="4" eb="6">
      <t>ゴウケイ</t>
    </rPh>
    <phoneticPr fontId="1"/>
  </si>
  <si>
    <t>残地材積</t>
    <rPh sb="0" eb="4">
      <t>ザンチザイセキ</t>
    </rPh>
    <phoneticPr fontId="1"/>
  </si>
  <si>
    <t>÷</t>
    <phoneticPr fontId="1"/>
  </si>
  <si>
    <t>＝</t>
    <phoneticPr fontId="1"/>
  </si>
  <si>
    <t>－</t>
    <phoneticPr fontId="1"/>
  </si>
  <si>
    <t xml:space="preserve">更新伐
（受光伐）
</t>
    <rPh sb="0" eb="2">
      <t>コウシン</t>
    </rPh>
    <rPh sb="2" eb="3">
      <t>バツ</t>
    </rPh>
    <rPh sb="5" eb="7">
      <t>ジュコウ</t>
    </rPh>
    <rPh sb="7" eb="8">
      <t>バツ</t>
    </rPh>
    <phoneticPr fontId="1"/>
  </si>
  <si>
    <t>極易</t>
    <rPh sb="0" eb="1">
      <t>ゴク</t>
    </rPh>
    <rPh sb="1" eb="2">
      <t>エキ</t>
    </rPh>
    <phoneticPr fontId="1"/>
  </si>
  <si>
    <t>易</t>
    <rPh sb="0" eb="1">
      <t>エキ</t>
    </rPh>
    <phoneticPr fontId="1"/>
  </si>
  <si>
    <t>難</t>
    <rPh sb="0" eb="1">
      <t>ナン</t>
    </rPh>
    <phoneticPr fontId="1"/>
  </si>
  <si>
    <t>3.胸高直径</t>
    <rPh sb="2" eb="4">
      <t>キョウコウ</t>
    </rPh>
    <rPh sb="4" eb="6">
      <t>チョッケイ</t>
    </rPh>
    <phoneticPr fontId="1"/>
  </si>
  <si>
    <t>4.樹高</t>
    <rPh sb="2" eb="4">
      <t>ジュコウ</t>
    </rPh>
    <phoneticPr fontId="1"/>
  </si>
  <si>
    <t>5.伐採率区分</t>
    <rPh sb="2" eb="5">
      <t>バッサイリツ</t>
    </rPh>
    <rPh sb="5" eb="7">
      <t>クブン</t>
    </rPh>
    <phoneticPr fontId="1"/>
  </si>
  <si>
    <t>6.傾斜区分</t>
    <phoneticPr fontId="1"/>
  </si>
  <si>
    <t>7.難易度区分</t>
    <phoneticPr fontId="1"/>
  </si>
  <si>
    <t>8.伐採木蓄積</t>
    <rPh sb="2" eb="5">
      <t>バッサイボク</t>
    </rPh>
    <rPh sb="5" eb="7">
      <t>チクセキ</t>
    </rPh>
    <phoneticPr fontId="1"/>
  </si>
  <si>
    <t>2-1.成立本数</t>
    <rPh sb="4" eb="6">
      <t>セイリツ</t>
    </rPh>
    <rPh sb="6" eb="8">
      <t>ホンスウ</t>
    </rPh>
    <phoneticPr fontId="1"/>
  </si>
  <si>
    <t>2-2.伐採本数</t>
    <rPh sb="4" eb="6">
      <t>バッサイ</t>
    </rPh>
    <rPh sb="6" eb="8">
      <t>ホンスウ</t>
    </rPh>
    <phoneticPr fontId="1"/>
  </si>
  <si>
    <t>樹高区分</t>
    <rPh sb="0" eb="2">
      <t>ジュコウ</t>
    </rPh>
    <rPh sb="2" eb="4">
      <t>クブン</t>
    </rPh>
    <phoneticPr fontId="1"/>
  </si>
  <si>
    <t>伐採率区分</t>
    <phoneticPr fontId="1"/>
  </si>
  <si>
    <t>難易度区分</t>
    <phoneticPr fontId="1"/>
  </si>
  <si>
    <t>伐採木蓄積</t>
    <phoneticPr fontId="1"/>
  </si>
  <si>
    <t>14㎝</t>
  </si>
  <si>
    <t>61~75％</t>
  </si>
  <si>
    <t>成立本数(ha)</t>
    <rPh sb="0" eb="4">
      <t>セイリツホンスウ</t>
    </rPh>
    <phoneticPr fontId="1"/>
  </si>
  <si>
    <t>伐採本数(ha)</t>
    <rPh sb="0" eb="2">
      <t>バッサイ</t>
    </rPh>
    <rPh sb="2" eb="4">
      <t>ホンスウ</t>
    </rPh>
    <phoneticPr fontId="1"/>
  </si>
  <si>
    <t>20～24㎝</t>
  </si>
  <si>
    <t>301～350ｍ</t>
    <phoneticPr fontId="1"/>
  </si>
  <si>
    <t>21～30°</t>
  </si>
  <si>
    <t>21～30°</t>
    <phoneticPr fontId="1"/>
  </si>
  <si>
    <t>（２）森林作業道</t>
    <rPh sb="3" eb="5">
      <t>シンリン</t>
    </rPh>
    <rPh sb="5" eb="7">
      <t>サギョウ</t>
    </rPh>
    <rPh sb="7" eb="8">
      <t>ドウ</t>
    </rPh>
    <phoneticPr fontId="1"/>
  </si>
  <si>
    <t>既存延長</t>
    <rPh sb="0" eb="4">
      <t>キゾンエンチョウ</t>
    </rPh>
    <phoneticPr fontId="1"/>
  </si>
  <si>
    <t>木製路面排水工</t>
    <rPh sb="0" eb="7">
      <t>モクセイロメンハイスイコウ</t>
    </rPh>
    <phoneticPr fontId="1"/>
  </si>
  <si>
    <t>機械伐根</t>
    <rPh sb="0" eb="4">
      <t>キカイバッコン</t>
    </rPh>
    <phoneticPr fontId="1"/>
  </si>
  <si>
    <t>㎡</t>
    <phoneticPr fontId="1"/>
  </si>
  <si>
    <t>幅員</t>
    <rPh sb="0" eb="2">
      <t>フクイン</t>
    </rPh>
    <phoneticPr fontId="1"/>
  </si>
  <si>
    <t>平均傾斜</t>
    <rPh sb="0" eb="4">
      <t>ヘイキンケイシャ</t>
    </rPh>
    <phoneticPr fontId="1"/>
  </si>
  <si>
    <t>路線測量図</t>
    <rPh sb="0" eb="5">
      <t>ロセンソクリョウズ</t>
    </rPh>
    <phoneticPr fontId="1"/>
  </si>
  <si>
    <t>作業道延長</t>
    <rPh sb="0" eb="5">
      <t>サギョウドウエンチョウ</t>
    </rPh>
    <phoneticPr fontId="1"/>
  </si>
  <si>
    <t>省略単価使用</t>
    <rPh sb="0" eb="2">
      <t>ショウリャク</t>
    </rPh>
    <rPh sb="2" eb="4">
      <t>タンカ</t>
    </rPh>
    <rPh sb="4" eb="6">
      <t>シヨウ</t>
    </rPh>
    <phoneticPr fontId="1"/>
  </si>
  <si>
    <t>標準断面</t>
    <rPh sb="0" eb="4">
      <t>ヒョウジュンダンメン</t>
    </rPh>
    <phoneticPr fontId="1"/>
  </si>
  <si>
    <t>新規延長</t>
    <rPh sb="0" eb="2">
      <t>シンキ</t>
    </rPh>
    <rPh sb="2" eb="4">
      <t>エンチョウ</t>
    </rPh>
    <phoneticPr fontId="1"/>
  </si>
  <si>
    <t>20°</t>
    <phoneticPr fontId="1"/>
  </si>
  <si>
    <t>～25°</t>
    <phoneticPr fontId="1"/>
  </si>
  <si>
    <t xml:space="preserve"> ｳｫｰﾀｰｶﾞｲﾄﾞ付き</t>
    <phoneticPr fontId="1"/>
  </si>
  <si>
    <t>L=4m</t>
    <phoneticPr fontId="1"/>
  </si>
  <si>
    <t>設計説明に記載</t>
    <phoneticPr fontId="1"/>
  </si>
  <si>
    <t>ﾊﾞｯｸﾎｳ0.45m3、排対型、中林
枝条片付けを行う(1種)、普通作業員</t>
    <rPh sb="12" eb="14">
      <t>ハイタイ</t>
    </rPh>
    <rPh sb="14" eb="15">
      <t>ガタ</t>
    </rPh>
    <rPh sb="15" eb="16">
      <t>、</t>
    </rPh>
    <rPh sb="16" eb="18">
      <t>ナカバヤシ</t>
    </rPh>
    <rPh sb="18" eb="19">
      <t xml:space="preserve">
</t>
    </rPh>
    <rPh sb="19" eb="21">
      <t>シジョウ</t>
    </rPh>
    <rPh sb="21" eb="24">
      <t>カタヅ</t>
    </rPh>
    <rPh sb="25" eb="27">
      <t>オコナウ</t>
    </rPh>
    <rPh sb="30" eb="31">
      <t>）</t>
    </rPh>
    <rPh sb="34" eb="37">
      <t>サギョウイン</t>
    </rPh>
    <phoneticPr fontId="1"/>
  </si>
  <si>
    <t>（３）林業用施設</t>
    <rPh sb="3" eb="6">
      <t>リンギョウヨウ</t>
    </rPh>
    <rPh sb="6" eb="8">
      <t>シセツ</t>
    </rPh>
    <phoneticPr fontId="1"/>
  </si>
  <si>
    <t>（４）拡散防止対策</t>
    <rPh sb="3" eb="5">
      <t>カクサン</t>
    </rPh>
    <rPh sb="5" eb="7">
      <t>ボウシ</t>
    </rPh>
    <rPh sb="7" eb="9">
      <t>タイサク</t>
    </rPh>
    <phoneticPr fontId="1"/>
  </si>
  <si>
    <t>計画平面図</t>
    <rPh sb="0" eb="2">
      <t>ケイカク</t>
    </rPh>
    <rPh sb="2" eb="5">
      <t>ヘイメンズ</t>
    </rPh>
    <phoneticPr fontId="1"/>
  </si>
  <si>
    <t>（１段施工）</t>
    <rPh sb="2" eb="5">
      <t>ダンセコウ</t>
    </rPh>
    <phoneticPr fontId="1"/>
  </si>
  <si>
    <t>計</t>
    <rPh sb="0" eb="1">
      <t>ケイ</t>
    </rPh>
    <phoneticPr fontId="1"/>
  </si>
  <si>
    <t>（５）放射線測定</t>
    <rPh sb="3" eb="6">
      <t>ホウシャセン</t>
    </rPh>
    <rPh sb="6" eb="8">
      <t>ソクテイ</t>
    </rPh>
    <phoneticPr fontId="1"/>
  </si>
  <si>
    <t>全体</t>
    <rPh sb="0" eb="2">
      <t>ゼンタイ</t>
    </rPh>
    <phoneticPr fontId="1"/>
  </si>
  <si>
    <t>線量測定
（整備前）</t>
    <rPh sb="0" eb="4">
      <t>センリョウソクテイ</t>
    </rPh>
    <rPh sb="6" eb="9">
      <t>セイビマエ</t>
    </rPh>
    <phoneticPr fontId="1"/>
  </si>
  <si>
    <t>線量測定
（整備後）</t>
    <rPh sb="0" eb="4">
      <t>センリョウソクテイ</t>
    </rPh>
    <rPh sb="6" eb="8">
      <t>セイビ</t>
    </rPh>
    <rPh sb="8" eb="9">
      <t>ゴ</t>
    </rPh>
    <phoneticPr fontId="1"/>
  </si>
  <si>
    <t>Cal</t>
    <phoneticPr fontId="1"/>
  </si>
  <si>
    <t>森林整備面積</t>
    <rPh sb="0" eb="4">
      <t>シンリンセイビ</t>
    </rPh>
    <rPh sb="4" eb="6">
      <t>メンセキ</t>
    </rPh>
    <phoneticPr fontId="1"/>
  </si>
  <si>
    <t>51～100m</t>
    <phoneticPr fontId="1"/>
  </si>
  <si>
    <t>101～150m</t>
    <phoneticPr fontId="1"/>
  </si>
  <si>
    <t>151～200m</t>
    <phoneticPr fontId="1"/>
  </si>
  <si>
    <t>201～250m</t>
    <phoneticPr fontId="1"/>
  </si>
  <si>
    <t>251～300m</t>
    <phoneticPr fontId="1"/>
  </si>
  <si>
    <t>301～350m</t>
    <phoneticPr fontId="1"/>
  </si>
  <si>
    <t>401～450m</t>
    <phoneticPr fontId="1"/>
  </si>
  <si>
    <t>351～400m</t>
    <phoneticPr fontId="1"/>
  </si>
  <si>
    <t>451～500m</t>
    <phoneticPr fontId="1"/>
  </si>
  <si>
    <t>501～550m</t>
    <phoneticPr fontId="1"/>
  </si>
  <si>
    <t>551～600m</t>
    <phoneticPr fontId="1"/>
  </si>
  <si>
    <t>601～650m</t>
    <phoneticPr fontId="1"/>
  </si>
  <si>
    <t>651～700m</t>
    <phoneticPr fontId="1"/>
  </si>
  <si>
    <t>701～750m</t>
    <phoneticPr fontId="1"/>
  </si>
  <si>
    <t>～50m未満</t>
    <rPh sb="4" eb="6">
      <t>ミマン</t>
    </rPh>
    <phoneticPr fontId="1"/>
  </si>
  <si>
    <t>（１）森林整備（利用間伐）</t>
    <rPh sb="3" eb="7">
      <t>シンリンセイビ</t>
    </rPh>
    <rPh sb="8" eb="12">
      <t>リヨウカンバツ</t>
    </rPh>
    <phoneticPr fontId="1"/>
  </si>
  <si>
    <t>（１）森林整備（本数調整伐）</t>
    <rPh sb="3" eb="7">
      <t>シンリンセイビ</t>
    </rPh>
    <rPh sb="8" eb="13">
      <t>ホンスウチョウセイバツ</t>
    </rPh>
    <phoneticPr fontId="1"/>
  </si>
  <si>
    <t>（１）森林整備（受光伐）</t>
    <rPh sb="3" eb="7">
      <t>シンリンセイビ</t>
    </rPh>
    <rPh sb="8" eb="11">
      <t>ジュコウバツ</t>
    </rPh>
    <phoneticPr fontId="1"/>
  </si>
  <si>
    <t>30％～</t>
    <phoneticPr fontId="1"/>
  </si>
  <si>
    <t>～20％</t>
    <phoneticPr fontId="1"/>
  </si>
  <si>
    <t>26°～</t>
    <phoneticPr fontId="1"/>
  </si>
  <si>
    <t>３．数量計算書</t>
    <rPh sb="2" eb="7">
      <t>スウリョウケイサンショ</t>
    </rPh>
    <phoneticPr fontId="1"/>
  </si>
  <si>
    <t>４．数量計算書</t>
    <rPh sb="2" eb="7">
      <t>スウリョウケイサンショ</t>
    </rPh>
    <phoneticPr fontId="1"/>
  </si>
  <si>
    <t>５．数量計算書</t>
    <rPh sb="2" eb="7">
      <t>スウリョウケイサンショ</t>
    </rPh>
    <phoneticPr fontId="1"/>
  </si>
  <si>
    <t>６．数量計算書</t>
    <rPh sb="2" eb="7">
      <t>スウリョウケイサンショ</t>
    </rPh>
    <phoneticPr fontId="1"/>
  </si>
  <si>
    <t>搬出材積(設計数量)の調整　※全体で80m3/haとなるよう各地区の材積を調整する</t>
    <rPh sb="0" eb="2">
      <t>ハンシュツ</t>
    </rPh>
    <rPh sb="2" eb="4">
      <t>ザイセキ</t>
    </rPh>
    <rPh sb="5" eb="7">
      <t>セッケイ</t>
    </rPh>
    <rPh sb="7" eb="9">
      <t>スウリョウ</t>
    </rPh>
    <rPh sb="11" eb="13">
      <t>チョウセイ</t>
    </rPh>
    <rPh sb="15" eb="17">
      <t>ゼンタイ</t>
    </rPh>
    <rPh sb="30" eb="33">
      <t>カクチク</t>
    </rPh>
    <rPh sb="34" eb="36">
      <t>ザイセキ</t>
    </rPh>
    <rPh sb="37" eb="39">
      <t>チョウセイ</t>
    </rPh>
    <phoneticPr fontId="1"/>
  </si>
  <si>
    <t>地区</t>
    <rPh sb="0" eb="2">
      <t>チク</t>
    </rPh>
    <phoneticPr fontId="1"/>
  </si>
  <si>
    <t>工種</t>
    <rPh sb="0" eb="2">
      <t>コウシュ</t>
    </rPh>
    <phoneticPr fontId="1"/>
  </si>
  <si>
    <t>面積
ha</t>
    <rPh sb="0" eb="2">
      <t>メンセキ</t>
    </rPh>
    <phoneticPr fontId="1"/>
  </si>
  <si>
    <t>利用材積
(A材+B材)</t>
    <rPh sb="0" eb="2">
      <t>リヨウ</t>
    </rPh>
    <rPh sb="2" eb="4">
      <t>ザイセキ</t>
    </rPh>
    <rPh sb="7" eb="8">
      <t>ザイ</t>
    </rPh>
    <rPh sb="10" eb="11">
      <t>ザイ</t>
    </rPh>
    <phoneticPr fontId="1"/>
  </si>
  <si>
    <t>80m3/ha
超過材積</t>
    <rPh sb="8" eb="10">
      <t>チョウカ</t>
    </rPh>
    <rPh sb="10" eb="12">
      <t>ザイセキ</t>
    </rPh>
    <phoneticPr fontId="1"/>
  </si>
  <si>
    <t>80m3/ha
不足材積</t>
    <rPh sb="8" eb="10">
      <t>フソク</t>
    </rPh>
    <rPh sb="10" eb="12">
      <t>ザイセキ</t>
    </rPh>
    <phoneticPr fontId="1"/>
  </si>
  <si>
    <t>残置材積
配分率</t>
    <rPh sb="0" eb="2">
      <t>ザンチ</t>
    </rPh>
    <rPh sb="2" eb="4">
      <t>ザイセキ</t>
    </rPh>
    <rPh sb="5" eb="7">
      <t>ハイブン</t>
    </rPh>
    <rPh sb="7" eb="8">
      <t>リツ</t>
    </rPh>
    <phoneticPr fontId="1"/>
  </si>
  <si>
    <t>配分率
(％)</t>
    <rPh sb="0" eb="2">
      <t>ハイブン</t>
    </rPh>
    <rPh sb="2" eb="3">
      <t>リツ</t>
    </rPh>
    <phoneticPr fontId="1"/>
  </si>
  <si>
    <t>残置材積
式</t>
    <rPh sb="0" eb="2">
      <t>ザンチ</t>
    </rPh>
    <rPh sb="2" eb="4">
      <t>ザイセキ</t>
    </rPh>
    <rPh sb="5" eb="6">
      <t>シキ</t>
    </rPh>
    <phoneticPr fontId="1"/>
  </si>
  <si>
    <t>残置材積</t>
    <rPh sb="0" eb="2">
      <t>ザンチ</t>
    </rPh>
    <rPh sb="2" eb="4">
      <t>ザイセキ</t>
    </rPh>
    <phoneticPr fontId="1"/>
  </si>
  <si>
    <t>搬出材積
(設計数量)</t>
    <rPh sb="0" eb="2">
      <t>ハンシュツ</t>
    </rPh>
    <rPh sb="2" eb="4">
      <t>ザイセキ</t>
    </rPh>
    <rPh sb="6" eb="8">
      <t>セッケイ</t>
    </rPh>
    <rPh sb="8" eb="10">
      <t>スウリョウ</t>
    </rPh>
    <phoneticPr fontId="1"/>
  </si>
  <si>
    <t>a</t>
    <phoneticPr fontId="1"/>
  </si>
  <si>
    <t>b</t>
    <phoneticPr fontId="1"/>
  </si>
  <si>
    <t>d=a/aの合計</t>
    <rPh sb="6" eb="8">
      <t>ゴウケイ</t>
    </rPh>
    <phoneticPr fontId="1"/>
  </si>
  <si>
    <t>e=c*d</t>
    <phoneticPr fontId="1"/>
  </si>
  <si>
    <t>合計</t>
    <rPh sb="0" eb="2">
      <t>ゴウケイ</t>
    </rPh>
    <phoneticPr fontId="1"/>
  </si>
  <si>
    <t>c</t>
    <phoneticPr fontId="1"/>
  </si>
  <si>
    <t>利用材積
(A材+B材)</t>
    <rPh sb="0" eb="2">
      <t>リヨウ</t>
    </rPh>
    <rPh sb="2" eb="4">
      <t>ザイセキ</t>
    </rPh>
    <phoneticPr fontId="1"/>
  </si>
  <si>
    <t xml:space="preserve"> </t>
    <phoneticPr fontId="1"/>
  </si>
  <si>
    <t>７．数量計算書</t>
    <rPh sb="2" eb="7">
      <t>スウリョウケイサンショ</t>
    </rPh>
    <phoneticPr fontId="1"/>
  </si>
  <si>
    <t>箇　所</t>
    <rPh sb="0" eb="1">
      <t>カ</t>
    </rPh>
    <rPh sb="2" eb="3">
      <t>ショ</t>
    </rPh>
    <phoneticPr fontId="1"/>
  </si>
  <si>
    <t>ﾊﾞｯｸﾎｳ掘削</t>
    <rPh sb="6" eb="8">
      <t>クッサク</t>
    </rPh>
    <phoneticPr fontId="1"/>
  </si>
  <si>
    <t>排対型、山0.45㎥、90°掘削</t>
    <rPh sb="0" eb="2">
      <t>ハイタイ</t>
    </rPh>
    <rPh sb="2" eb="3">
      <t>カタ</t>
    </rPh>
    <rPh sb="4" eb="5">
      <t>ヤマ</t>
    </rPh>
    <rPh sb="14" eb="16">
      <t>クッサク</t>
    </rPh>
    <phoneticPr fontId="1"/>
  </si>
  <si>
    <t>礫質・粘性土</t>
    <rPh sb="0" eb="2">
      <t>レキシツ</t>
    </rPh>
    <rPh sb="3" eb="6">
      <t>ネンセイド</t>
    </rPh>
    <phoneticPr fontId="1"/>
  </si>
  <si>
    <t>ﾌﾞﾙﾄﾞｰｻﾞ敷均し</t>
    <rPh sb="8" eb="10">
      <t>シキナラ</t>
    </rPh>
    <phoneticPr fontId="1"/>
  </si>
  <si>
    <t>3ｔ級ﾌﾞﾙﾄﾞｰｻﾞ敷均し・(2.5≦W＜4m)狭隘な箇所</t>
    <rPh sb="2" eb="3">
      <t>キュウ</t>
    </rPh>
    <phoneticPr fontId="1"/>
  </si>
  <si>
    <t>路体･築堤 普通3t級 岩石無</t>
    <rPh sb="0" eb="2">
      <t>ロタイ</t>
    </rPh>
    <rPh sb="3" eb="5">
      <t>チクテイ</t>
    </rPh>
    <rPh sb="6" eb="8">
      <t>フツウ</t>
    </rPh>
    <rPh sb="10" eb="11">
      <t>キュウ</t>
    </rPh>
    <rPh sb="12" eb="14">
      <t>ガンセキ</t>
    </rPh>
    <rPh sb="14" eb="15">
      <t>ム</t>
    </rPh>
    <phoneticPr fontId="1"/>
  </si>
  <si>
    <t>振動ローラ締固め</t>
    <rPh sb="0" eb="2">
      <t>シンドウ</t>
    </rPh>
    <rPh sb="5" eb="7">
      <t>シメカタ</t>
    </rPh>
    <phoneticPr fontId="1"/>
  </si>
  <si>
    <t>埋戻 搭乗式ｺﾝﾊﾞｲﾝﾄﾞ型3~4t</t>
    <phoneticPr fontId="1"/>
  </si>
  <si>
    <t>機械法面仕上げ
(切土法面整形)</t>
    <rPh sb="0" eb="2">
      <t>キカイ</t>
    </rPh>
    <rPh sb="2" eb="4">
      <t>ノリメン</t>
    </rPh>
    <rPh sb="4" eb="6">
      <t>シア</t>
    </rPh>
    <rPh sb="9" eb="11">
      <t>キリド</t>
    </rPh>
    <rPh sb="11" eb="13">
      <t>ノリメン</t>
    </rPh>
    <rPh sb="13" eb="15">
      <t>セイケイ</t>
    </rPh>
    <phoneticPr fontId="1"/>
  </si>
  <si>
    <t>礫交じり土、ﾊﾞｯｸﾎｳ0.45m3、排対型</t>
    <rPh sb="19" eb="21">
      <t>ハイタイ</t>
    </rPh>
    <rPh sb="21" eb="22">
      <t>カタ</t>
    </rPh>
    <phoneticPr fontId="1"/>
  </si>
  <si>
    <t>補正無し、普通作業員</t>
    <phoneticPr fontId="1"/>
  </si>
  <si>
    <t>盛土法面整形
(削取り整形)</t>
    <phoneticPr fontId="1"/>
  </si>
  <si>
    <t>機械伐開(除根)</t>
    <phoneticPr fontId="1"/>
  </si>
  <si>
    <t>普通作業員</t>
    <phoneticPr fontId="1"/>
  </si>
  <si>
    <t>ﾊﾞｯｸﾎｳ0.45m3、排対型、中林枝条片付けを行う(1種)</t>
    <rPh sb="12" eb="14">
      <t>ハイタイ</t>
    </rPh>
    <rPh sb="14" eb="15">
      <t>ガタ</t>
    </rPh>
    <rPh sb="15" eb="16">
      <t>、</t>
    </rPh>
    <rPh sb="16" eb="18">
      <t>ナカバヤシ</t>
    </rPh>
    <rPh sb="18" eb="19">
      <t xml:space="preserve">
</t>
    </rPh>
    <phoneticPr fontId="1"/>
  </si>
  <si>
    <t>超過材積配分表</t>
    <rPh sb="0" eb="4">
      <t>チョウカザイセキ</t>
    </rPh>
    <rPh sb="4" eb="7">
      <t>ハイブンヒョウ</t>
    </rPh>
    <phoneticPr fontId="1"/>
  </si>
  <si>
    <t>箇所</t>
    <rPh sb="0" eb="2">
      <t>カショ</t>
    </rPh>
    <phoneticPr fontId="1"/>
  </si>
  <si>
    <t>作業ポイント</t>
    <rPh sb="0" eb="2">
      <t>サギョウ</t>
    </rPh>
    <phoneticPr fontId="1"/>
  </si>
  <si>
    <t>森林整備</t>
    <phoneticPr fontId="1"/>
  </si>
  <si>
    <t>ヒノキ</t>
  </si>
  <si>
    <t>※間　伐</t>
    <rPh sb="1" eb="2">
      <t>アイダ</t>
    </rPh>
    <rPh sb="3" eb="4">
      <t>バツ</t>
    </rPh>
    <phoneticPr fontId="1"/>
  </si>
  <si>
    <t>※更新伐</t>
    <rPh sb="1" eb="4">
      <t>コウシンバツ</t>
    </rPh>
    <phoneticPr fontId="1"/>
  </si>
  <si>
    <t>30％～</t>
  </si>
  <si>
    <t>ス　ギ</t>
  </si>
  <si>
    <t>ス　ギ</t>
    <phoneticPr fontId="1"/>
  </si>
  <si>
    <t>間　伐</t>
    <rPh sb="0" eb="1">
      <t>カン</t>
    </rPh>
    <rPh sb="2" eb="3">
      <t>バツ</t>
    </rPh>
    <phoneticPr fontId="1"/>
  </si>
  <si>
    <t>線量測定
(整備後)</t>
    <rPh sb="0" eb="4">
      <t>センリョウソクテイ</t>
    </rPh>
    <rPh sb="6" eb="8">
      <t>セイビ</t>
    </rPh>
    <rPh sb="8" eb="9">
      <t>アト</t>
    </rPh>
    <phoneticPr fontId="1"/>
  </si>
  <si>
    <t>(立木回り計算値)</t>
    <rPh sb="1" eb="3">
      <t>タチキ</t>
    </rPh>
    <rPh sb="3" eb="4">
      <t>マワ</t>
    </rPh>
    <rPh sb="5" eb="8">
      <t>ケイサンチ</t>
    </rPh>
    <phoneticPr fontId="1"/>
  </si>
  <si>
    <t>暗渠工</t>
    <rPh sb="0" eb="3">
      <t>アンキョコウ</t>
    </rPh>
    <phoneticPr fontId="1"/>
  </si>
  <si>
    <t>L=8m、φ=600mm</t>
    <phoneticPr fontId="1"/>
  </si>
  <si>
    <t>ダブル構造</t>
    <rPh sb="3" eb="5">
      <t>コウゾウ</t>
    </rPh>
    <phoneticPr fontId="1"/>
  </si>
  <si>
    <t>地区名：</t>
    <rPh sb="0" eb="3">
      <t>チクメイ</t>
    </rPh>
    <phoneticPr fontId="1"/>
  </si>
  <si>
    <t>H=0.60m</t>
  </si>
  <si>
    <t>1点/ha</t>
    <phoneticPr fontId="1"/>
  </si>
  <si>
    <t>10～15％</t>
    <phoneticPr fontId="1"/>
  </si>
  <si>
    <t>16～30％</t>
    <phoneticPr fontId="1"/>
  </si>
  <si>
    <t>31～45％</t>
    <phoneticPr fontId="1"/>
  </si>
  <si>
    <t>46～60％</t>
    <phoneticPr fontId="1"/>
  </si>
  <si>
    <t>61～75％</t>
    <phoneticPr fontId="1"/>
  </si>
  <si>
    <t>76～90％</t>
    <phoneticPr fontId="1"/>
  </si>
  <si>
    <t>10～21％</t>
    <phoneticPr fontId="1"/>
  </si>
  <si>
    <t>※	面積：小数点以下2位止め、延長：m単位、規格：材料等の条件、区分：補助率の区分</t>
    <phoneticPr fontId="1"/>
  </si>
  <si>
    <t>設置測点：R1-3</t>
    <rPh sb="0" eb="2">
      <t>セッチ</t>
    </rPh>
    <rPh sb="2" eb="4">
      <t>ソクテン</t>
    </rPh>
    <phoneticPr fontId="1"/>
  </si>
  <si>
    <t>設置測点：R3-3,R3-10</t>
    <rPh sb="0" eb="2">
      <t>セッチ</t>
    </rPh>
    <rPh sb="2" eb="4">
      <t>ソクテン</t>
    </rPh>
    <phoneticPr fontId="1"/>
  </si>
  <si>
    <t>R10-1</t>
    <phoneticPr fontId="1"/>
  </si>
  <si>
    <t>R10-20</t>
    <phoneticPr fontId="1"/>
  </si>
  <si>
    <t>R11-1</t>
    <phoneticPr fontId="1"/>
  </si>
  <si>
    <t>R11-11</t>
    <phoneticPr fontId="1"/>
  </si>
  <si>
    <t>R12-1</t>
    <phoneticPr fontId="1"/>
  </si>
  <si>
    <t>R12-6</t>
    <phoneticPr fontId="1"/>
  </si>
  <si>
    <t>R13-1</t>
    <phoneticPr fontId="1"/>
  </si>
  <si>
    <t>R13-46</t>
    <phoneticPr fontId="1"/>
  </si>
  <si>
    <t>設置測点：R13-2</t>
    <rPh sb="0" eb="2">
      <t>セッチ</t>
    </rPh>
    <rPh sb="2" eb="4">
      <t>ソクテン</t>
    </rPh>
    <phoneticPr fontId="1"/>
  </si>
  <si>
    <t>R14-1</t>
    <phoneticPr fontId="1"/>
  </si>
  <si>
    <t>R14-8</t>
    <phoneticPr fontId="1"/>
  </si>
  <si>
    <t>設置測点：R14-2</t>
    <rPh sb="0" eb="2">
      <t>セッチ</t>
    </rPh>
    <rPh sb="2" eb="4">
      <t>ソクテン</t>
    </rPh>
    <phoneticPr fontId="1"/>
  </si>
  <si>
    <t>R15-1</t>
    <phoneticPr fontId="1"/>
  </si>
  <si>
    <t>R15-12</t>
    <phoneticPr fontId="1"/>
  </si>
  <si>
    <t>R16-1</t>
    <phoneticPr fontId="1"/>
  </si>
  <si>
    <t>R16-24</t>
    <phoneticPr fontId="1"/>
  </si>
  <si>
    <t>設置測点：R16-2</t>
    <rPh sb="0" eb="2">
      <t>セッチ</t>
    </rPh>
    <rPh sb="2" eb="4">
      <t>ソクテン</t>
    </rPh>
    <phoneticPr fontId="1"/>
  </si>
  <si>
    <t>L=8m、φ=1000mm</t>
    <phoneticPr fontId="1"/>
  </si>
  <si>
    <t>設置測点：R17-7，R17-24</t>
    <rPh sb="0" eb="2">
      <t>セッチ</t>
    </rPh>
    <rPh sb="2" eb="4">
      <t>ソクテン</t>
    </rPh>
    <phoneticPr fontId="1"/>
  </si>
  <si>
    <t>R18-1</t>
    <phoneticPr fontId="1"/>
  </si>
  <si>
    <t>R18-31</t>
    <phoneticPr fontId="1"/>
  </si>
  <si>
    <t>R17-1</t>
    <phoneticPr fontId="1"/>
  </si>
  <si>
    <t>R17-20</t>
    <phoneticPr fontId="1"/>
  </si>
  <si>
    <t>R17-43</t>
    <phoneticPr fontId="1"/>
  </si>
  <si>
    <t>Rの路線数</t>
    <rPh sb="2" eb="4">
      <t>ロセン</t>
    </rPh>
    <rPh sb="4" eb="5">
      <t>スウ</t>
    </rPh>
    <phoneticPr fontId="1"/>
  </si>
  <si>
    <t>Dの作業ポイント個数=</t>
    <rPh sb="2" eb="4">
      <t>サギョウ</t>
    </rPh>
    <rPh sb="8" eb="10">
      <t>コスウ</t>
    </rPh>
    <phoneticPr fontId="1"/>
  </si>
  <si>
    <t>上同</t>
    <rPh sb="0" eb="1">
      <t>ウエ</t>
    </rPh>
    <rPh sb="1" eb="2">
      <t>オナ</t>
    </rPh>
    <phoneticPr fontId="1"/>
  </si>
  <si>
    <t>上同</t>
    <phoneticPr fontId="1"/>
  </si>
  <si>
    <t>各山土場付近</t>
    <rPh sb="0" eb="1">
      <t>カク</t>
    </rPh>
    <rPh sb="1" eb="4">
      <t>ヤマドバ</t>
    </rPh>
    <rPh sb="4" eb="6">
      <t>フキン</t>
    </rPh>
    <phoneticPr fontId="1"/>
  </si>
  <si>
    <t>20㎝</t>
  </si>
  <si>
    <t>0～25°</t>
  </si>
  <si>
    <t>76～90％</t>
  </si>
  <si>
    <t>26～30㎝</t>
  </si>
  <si>
    <t>14～18㎝</t>
  </si>
  <si>
    <t>18㎝</t>
  </si>
  <si>
    <t>12㎝</t>
  </si>
  <si>
    <t>61～75％</t>
  </si>
  <si>
    <t>26°～</t>
  </si>
  <si>
    <t>151～200m</t>
  </si>
  <si>
    <t>201～250m</t>
  </si>
  <si>
    <t>101～150m</t>
  </si>
  <si>
    <t>401～450m</t>
  </si>
  <si>
    <t>351～400m</t>
  </si>
  <si>
    <t>651～700m</t>
  </si>
  <si>
    <t>51～100m</t>
  </si>
  <si>
    <t>601～650m</t>
  </si>
  <si>
    <t>451～500m</t>
  </si>
  <si>
    <t>301～350m</t>
  </si>
  <si>
    <t>※更新伐(整理伐)</t>
    <rPh sb="1" eb="4">
      <t>コウシンバツ</t>
    </rPh>
    <rPh sb="5" eb="8">
      <t>セイリバツ</t>
    </rPh>
    <phoneticPr fontId="1"/>
  </si>
  <si>
    <t>※森林簿：人工林のため</t>
    <rPh sb="1" eb="4">
      <t>シンリンボ</t>
    </rPh>
    <rPh sb="5" eb="8">
      <t>ジンコウリン</t>
    </rPh>
    <phoneticPr fontId="1"/>
  </si>
  <si>
    <t>更新伐(整理伐)</t>
    <rPh sb="0" eb="3">
      <t>コウシンバツ</t>
    </rPh>
    <rPh sb="4" eb="7">
      <t>セイリバツ</t>
    </rPh>
    <phoneticPr fontId="1"/>
  </si>
  <si>
    <t>整理伐+更新伐=</t>
    <rPh sb="0" eb="3">
      <t>セイリバツ</t>
    </rPh>
    <rPh sb="4" eb="7">
      <t>コウシンバツ</t>
    </rPh>
    <phoneticPr fontId="1"/>
  </si>
  <si>
    <t>L=8m、φ=300mm</t>
    <phoneticPr fontId="1"/>
  </si>
  <si>
    <t>設置測点：No.25=348.4m</t>
    <rPh sb="0" eb="2">
      <t>セッチ</t>
    </rPh>
    <rPh sb="2" eb="4">
      <t>ソクテン</t>
    </rPh>
    <phoneticPr fontId="1"/>
  </si>
  <si>
    <t>H=0.90m</t>
    <phoneticPr fontId="1"/>
  </si>
  <si>
    <t>10㎝</t>
  </si>
  <si>
    <t>501～550m</t>
  </si>
  <si>
    <t>8m</t>
  </si>
  <si>
    <t>※森林簿：アカマツは天然林のため</t>
    <rPh sb="1" eb="4">
      <t>シンリンボ</t>
    </rPh>
    <rPh sb="10" eb="13">
      <t>テンネンリン</t>
    </rPh>
    <phoneticPr fontId="1"/>
  </si>
  <si>
    <t xml:space="preserve">更新伐
（天然林）
</t>
    <rPh sb="0" eb="2">
      <t>コウシン</t>
    </rPh>
    <rPh sb="2" eb="3">
      <t>バツ</t>
    </rPh>
    <rPh sb="5" eb="8">
      <t>テンネンリン</t>
    </rPh>
    <phoneticPr fontId="1"/>
  </si>
  <si>
    <t xml:space="preserve">更新伐
（人工林）
</t>
    <rPh sb="0" eb="2">
      <t>コウシン</t>
    </rPh>
    <rPh sb="2" eb="3">
      <t>バツ</t>
    </rPh>
    <rPh sb="5" eb="8">
      <t>ジンコウリン</t>
    </rPh>
    <phoneticPr fontId="1"/>
  </si>
  <si>
    <t xml:space="preserve">更新伐
（天然林伐）
</t>
    <rPh sb="0" eb="2">
      <t>コウシン</t>
    </rPh>
    <rPh sb="2" eb="3">
      <t>バツ</t>
    </rPh>
    <rPh sb="5" eb="8">
      <t>テンネンリン</t>
    </rPh>
    <rPh sb="8" eb="9">
      <t>バツ</t>
    </rPh>
    <phoneticPr fontId="1"/>
  </si>
  <si>
    <t>等高線上に設置</t>
    <rPh sb="0" eb="3">
      <t>トウコウセン</t>
    </rPh>
    <rPh sb="3" eb="4">
      <t>ジョウ</t>
    </rPh>
    <rPh sb="5" eb="7">
      <t>セッチ</t>
    </rPh>
    <phoneticPr fontId="1"/>
  </si>
  <si>
    <t>伊丹沢Ⅱ工区</t>
    <rPh sb="0" eb="1">
      <t>イ</t>
    </rPh>
    <rPh sb="1" eb="3">
      <t>タンザワ</t>
    </rPh>
    <rPh sb="3" eb="6">
      <t>2コウク</t>
    </rPh>
    <phoneticPr fontId="1"/>
  </si>
  <si>
    <t xml:space="preserve">更新伐
（人工林）
</t>
    <rPh sb="0" eb="2">
      <t>コウシン</t>
    </rPh>
    <rPh sb="2" eb="3">
      <t>バツ</t>
    </rPh>
    <phoneticPr fontId="1"/>
  </si>
  <si>
    <t>カラマツ</t>
  </si>
  <si>
    <t>32㎝～</t>
  </si>
  <si>
    <t>16㎝</t>
  </si>
  <si>
    <t>設置測点：No.13=113.2m</t>
    <rPh sb="0" eb="2">
      <t>セッチ</t>
    </rPh>
    <rPh sb="2" eb="4">
      <t>ソクテン</t>
    </rPh>
    <phoneticPr fontId="1"/>
  </si>
  <si>
    <t>φ600mm
L=8.0m</t>
    <phoneticPr fontId="1"/>
  </si>
  <si>
    <t>D-1～D-3</t>
    <phoneticPr fontId="1"/>
  </si>
  <si>
    <t>D-4～D-10</t>
    <phoneticPr fontId="1"/>
  </si>
  <si>
    <t>計画平面図  (S-1)</t>
    <rPh sb="0" eb="2">
      <t>ケイカク</t>
    </rPh>
    <rPh sb="2" eb="5">
      <t>ヘイメンズ</t>
    </rPh>
    <phoneticPr fontId="1"/>
  </si>
  <si>
    <t>計画平面図  (S-12)</t>
    <rPh sb="0" eb="2">
      <t>ケイカク</t>
    </rPh>
    <rPh sb="2" eb="5">
      <t>ヘイメンズ</t>
    </rPh>
    <phoneticPr fontId="1"/>
  </si>
  <si>
    <t>251～300m</t>
  </si>
  <si>
    <t>701～750m</t>
  </si>
  <si>
    <t>計画平面図  (S-3)</t>
    <rPh sb="0" eb="2">
      <t>ケイカク</t>
    </rPh>
    <rPh sb="2" eb="5">
      <t>ヘイメンズ</t>
    </rPh>
    <phoneticPr fontId="1"/>
  </si>
  <si>
    <t>計画平面図  (S-27)</t>
    <rPh sb="0" eb="2">
      <t>ケイカク</t>
    </rPh>
    <rPh sb="2" eb="5">
      <t>ヘイメンズ</t>
    </rPh>
    <phoneticPr fontId="1"/>
  </si>
  <si>
    <t>S-1,S-3,S-12,S-27</t>
    <phoneticPr fontId="1"/>
  </si>
  <si>
    <t>S-3,S-28,S-30,S-38</t>
    <phoneticPr fontId="1"/>
  </si>
  <si>
    <t>図面の通りD-1～D-3まで</t>
    <rPh sb="0" eb="2">
      <t>ズメン</t>
    </rPh>
    <rPh sb="3" eb="4">
      <t>トオ</t>
    </rPh>
    <phoneticPr fontId="1"/>
  </si>
  <si>
    <t>S-1,S-2,S-4,S-5,S-6,S-8,S-9,
S-10,S-11,S-13,S-15,S-16,S-17,
S-18,S-19,S-22S-24,S-25,S-27,
S-29,S-31,S-32,S-33,S-34,S-37,
S-40,S-41,S-43,S-45,S-46,S-48</t>
    <phoneticPr fontId="1"/>
  </si>
  <si>
    <t>S-7,S-12,S-14,S-20,S-21,
S-23,S-26,S-35,S-36,S-39,
S-42,S-44,S-47,S-49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</si>
</sst>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8">
    <numFmt numFmtId="176" formatCode="0.00_ "/>
    <numFmt numFmtId="177" formatCode="#,##0_ "/>
    <numFmt numFmtId="178" formatCode="0_ "/>
    <numFmt numFmtId="179" formatCode="#,##0.00&quot;ha&quot;"/>
    <numFmt numFmtId="180" formatCode="#,##0.0&quot;㎥/ha&quot;"/>
    <numFmt numFmtId="181" formatCode="0.000_ "/>
    <numFmt numFmtId="182" formatCode="#,##0&quot;㎥&quot;"/>
    <numFmt numFmtId="183" formatCode="0_);[Red]\(0\)"/>
    <numFmt numFmtId="184" formatCode="&quot;(&quot;#,##0&quot;㎡未満)&quot;"/>
    <numFmt numFmtId="185" formatCode="0.000000_ "/>
    <numFmt numFmtId="186" formatCode="#,##0&quot;本&quot;"/>
    <numFmt numFmtId="187" formatCode="0.0%"/>
    <numFmt numFmtId="188" formatCode="#,##0&quot;㎝&quot;"/>
    <numFmt numFmtId="189" formatCode="#,##0.0&quot;％&quot;"/>
    <numFmt numFmtId="190" formatCode="#,##0&quot;m&quot;"/>
    <numFmt numFmtId="191" formatCode="#,##0.0&quot;m&quot;"/>
    <numFmt numFmtId="192" formatCode="#,##0.0_);[Red]\(#,##0.0\)"/>
    <numFmt numFmtId="193" formatCode="#,##0&quot;箇所&quot;"/>
    <numFmt numFmtId="194" formatCode="#,##0_);[Red]\(#,##0\)"/>
    <numFmt numFmtId="195" formatCode="#&quot;S-&quot;##"/>
    <numFmt numFmtId="196" formatCode="&quot;S-&quot;#,###"/>
    <numFmt numFmtId="197" formatCode="0.0000"/>
    <numFmt numFmtId="198" formatCode="0,000.00&quot;m3&quot;"/>
    <numFmt numFmtId="199" formatCode="0.00&quot;%&quot;"/>
    <numFmt numFmtId="200" formatCode="0.00&quot;ｈａ&quot;"/>
    <numFmt numFmtId="201" formatCode="#,000.00&quot;m3&quot;"/>
    <numFmt numFmtId="202" formatCode="#,##0;[Red]#,##0"/>
    <numFmt numFmtId="203" formatCode="#,##0.00_);[Red]\(#,##0.00\)"/>
    <numFmt numFmtId="204" formatCode="&quot;R-&quot;#,###"/>
    <numFmt numFmtId="205" formatCode="&quot;D-&quot;#,###"/>
    <numFmt numFmtId="206" formatCode="0.0"/>
    <numFmt numFmtId="207" formatCode="&quot;No.&quot;#,###"/>
    <numFmt numFmtId="208" formatCode="##\°"/>
    <numFmt numFmtId="209" formatCode="&quot;H-&quot;#,###"/>
    <numFmt numFmtId="210" formatCode="#&quot;D❘&quot;##&quot;作業ポイント&quot;"/>
    <numFmt numFmtId="211" formatCode="#,##0.00_ "/>
    <numFmt numFmtId="212" formatCode="#,000&quot;m3&quot;"/>
    <numFmt numFmtId="213" formatCode="0.0_);[Red]\(0.0\)"/>
  </numFmts>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11"/>
      <color theme="1"/>
      <name val="游ゴシック"/>
      <family val="2"/>
      <charset val="128"/>
      <scheme val="minor"/>
    </font>
    <font>
      <sz val="10"/>
      <color theme="1"/>
      <name val="游ゴシック"/>
      <family val="2"/>
      <charset val="128"/>
      <scheme val="minor"/>
    </font>
    <font>
      <sz val="11"/>
      <name val="ＭＳ Ｐ明朝"/>
      <family val="1"/>
      <charset val="128"/>
    </font>
    <font>
      <sz val="11"/>
      <color theme="1"/>
      <name val="ＭＳ 明朝"/>
      <family val="1"/>
      <charset val="128"/>
    </font>
    <font>
      <b/>
      <sz val="12"/>
      <color theme="1"/>
      <name val="ＭＳ 明朝"/>
      <family val="1"/>
      <charset val="128"/>
    </font>
    <font>
      <sz val="12"/>
      <color theme="1"/>
      <name val="ＭＳ 明朝"/>
      <family val="1"/>
      <charset val="128"/>
    </font>
    <font>
      <b/>
      <sz val="11"/>
      <color theme="1"/>
      <name val="ＭＳ 明朝"/>
      <family val="1"/>
      <charset val="128"/>
    </font>
    <font>
      <b/>
      <sz val="10.5"/>
      <color theme="1"/>
      <name val="ＭＳ 明朝"/>
      <family val="1"/>
      <charset val="128"/>
    </font>
    <font>
      <sz val="10.5"/>
      <color theme="1"/>
      <name val="ＭＳ 明朝"/>
      <family val="1"/>
      <charset val="128"/>
    </font>
    <font>
      <sz val="9"/>
      <color theme="1"/>
      <name val="ＭＳ Ｐ明朝"/>
      <family val="1"/>
      <charset val="128"/>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CC"/>
        <bgColor indexed="64"/>
      </patternFill>
    </fill>
  </fills>
  <borders count="6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double">
        <color auto="1"/>
      </top>
      <bottom style="double">
        <color auto="1"/>
      </bottom>
      <diagonal/>
    </border>
    <border>
      <left style="thin">
        <color auto="1"/>
      </left>
      <right/>
      <top style="thin">
        <color auto="1"/>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right style="medium">
        <color auto="1"/>
      </right>
      <top style="double">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medium">
        <color auto="1"/>
      </top>
      <bottom style="hair">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36">
    <xf numFmtId="0" fontId="0" fillId="0" borderId="0" xfId="0">
      <alignment vertical="center"/>
    </xf>
    <xf numFmtId="0" fontId="0" fillId="0" borderId="6" xfId="0" applyBorder="1" applyAlignment="1">
      <alignment horizontal="center" vertical="center" shrinkToFit="1"/>
    </xf>
    <xf numFmtId="0" fontId="2" fillId="0" borderId="0" xfId="0" applyFont="1">
      <alignment vertical="center"/>
    </xf>
    <xf numFmtId="0" fontId="3" fillId="0" borderId="0" xfId="0" applyFont="1">
      <alignment vertical="center"/>
    </xf>
    <xf numFmtId="0" fontId="2" fillId="0" borderId="6" xfId="0" applyFont="1" applyBorder="1" applyAlignment="1">
      <alignment horizontal="center" vertical="center"/>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6" xfId="0" applyFont="1" applyBorder="1">
      <alignment vertical="center"/>
    </xf>
    <xf numFmtId="0" fontId="2" fillId="0" borderId="0" xfId="0" applyFont="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shrinkToFit="1"/>
    </xf>
    <xf numFmtId="0" fontId="2" fillId="0" borderId="2" xfId="0" applyFont="1" applyBorder="1">
      <alignment vertical="center"/>
    </xf>
    <xf numFmtId="177" fontId="2" fillId="0" borderId="20" xfId="0" applyNumberFormat="1" applyFont="1" applyBorder="1" applyAlignment="1">
      <alignment vertical="center" shrinkToFit="1"/>
    </xf>
    <xf numFmtId="0" fontId="2" fillId="0" borderId="20" xfId="0" applyFont="1" applyBorder="1">
      <alignment vertical="center"/>
    </xf>
    <xf numFmtId="0" fontId="2" fillId="0" borderId="20" xfId="0" applyFont="1" applyBorder="1" applyAlignment="1">
      <alignment horizontal="center" vertical="center" shrinkToFit="1"/>
    </xf>
    <xf numFmtId="0" fontId="0" fillId="0" borderId="26" xfId="0" applyBorder="1" applyAlignment="1">
      <alignment horizontal="center" vertical="center"/>
    </xf>
    <xf numFmtId="0" fontId="0" fillId="0" borderId="26" xfId="0" applyBorder="1">
      <alignment vertical="center"/>
    </xf>
    <xf numFmtId="0" fontId="2" fillId="0" borderId="27" xfId="0" applyFont="1" applyBorder="1">
      <alignment vertical="center"/>
    </xf>
    <xf numFmtId="0" fontId="2" fillId="0" borderId="27" xfId="0" applyFont="1" applyBorder="1" applyAlignment="1">
      <alignment horizontal="center" vertical="center" shrinkToFit="1"/>
    </xf>
    <xf numFmtId="0" fontId="5" fillId="0" borderId="0" xfId="0" applyFont="1">
      <alignment vertical="center"/>
    </xf>
    <xf numFmtId="0" fontId="0" fillId="0" borderId="15" xfId="0" applyBorder="1">
      <alignment vertical="center"/>
    </xf>
    <xf numFmtId="0" fontId="0" fillId="0" borderId="0" xfId="0" applyAlignment="1">
      <alignment horizontal="center" vertical="center" shrinkToFit="1"/>
    </xf>
    <xf numFmtId="0" fontId="0" fillId="0" borderId="32" xfId="0" applyBorder="1" applyAlignment="1">
      <alignment horizontal="center" vertical="center" shrinkToFit="1"/>
    </xf>
    <xf numFmtId="0" fontId="0" fillId="0" borderId="21" xfId="0" applyBorder="1" applyAlignment="1">
      <alignment horizontal="center" vertical="center" shrinkToFit="1"/>
    </xf>
    <xf numFmtId="0" fontId="0" fillId="0" borderId="0" xfId="0" applyAlignment="1">
      <alignment horizontal="center"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4" xfId="0" applyBorder="1">
      <alignment vertical="center"/>
    </xf>
    <xf numFmtId="0" fontId="0" fillId="0" borderId="2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lignment vertical="center"/>
    </xf>
    <xf numFmtId="0" fontId="0" fillId="0" borderId="36" xfId="0" applyBorder="1">
      <alignment vertical="center"/>
    </xf>
    <xf numFmtId="0" fontId="0" fillId="0" borderId="29" xfId="0" applyBorder="1">
      <alignment vertical="center"/>
    </xf>
    <xf numFmtId="0" fontId="0" fillId="0" borderId="35" xfId="0" applyBorder="1">
      <alignment vertical="center"/>
    </xf>
    <xf numFmtId="0" fontId="0" fillId="0" borderId="28" xfId="0" applyBorder="1">
      <alignment vertical="center"/>
    </xf>
    <xf numFmtId="0" fontId="0" fillId="0" borderId="39" xfId="0" applyBorder="1">
      <alignment vertical="center"/>
    </xf>
    <xf numFmtId="184" fontId="0" fillId="0" borderId="36" xfId="0" applyNumberFormat="1" applyBorder="1">
      <alignment vertical="center"/>
    </xf>
    <xf numFmtId="0" fontId="0" fillId="0" borderId="30" xfId="0" applyBorder="1">
      <alignment vertical="center"/>
    </xf>
    <xf numFmtId="0" fontId="0" fillId="0" borderId="36" xfId="0" applyBorder="1" applyAlignment="1">
      <alignment vertical="center" shrinkToFit="1"/>
    </xf>
    <xf numFmtId="0" fontId="0" fillId="0" borderId="0" xfId="0" applyAlignment="1">
      <alignment vertical="center" shrinkToFit="1"/>
    </xf>
    <xf numFmtId="179" fontId="0" fillId="0" borderId="36" xfId="0" applyNumberFormat="1" applyBorder="1">
      <alignment vertical="center"/>
    </xf>
    <xf numFmtId="176" fontId="0" fillId="0" borderId="0" xfId="0" applyNumberFormat="1" applyAlignment="1">
      <alignment horizontal="left" vertical="center"/>
    </xf>
    <xf numFmtId="182" fontId="0" fillId="0" borderId="0" xfId="0" applyNumberFormat="1" applyAlignment="1">
      <alignment horizontal="left" vertical="center"/>
    </xf>
    <xf numFmtId="176" fontId="0" fillId="0" borderId="30" xfId="0" applyNumberFormat="1" applyBorder="1" applyAlignment="1">
      <alignment horizontal="left" vertical="center"/>
    </xf>
    <xf numFmtId="182" fontId="0" fillId="0" borderId="30" xfId="0" applyNumberFormat="1" applyBorder="1" applyAlignment="1">
      <alignment horizontal="left" vertical="center"/>
    </xf>
    <xf numFmtId="0" fontId="0" fillId="2" borderId="28" xfId="0" applyFill="1" applyBorder="1">
      <alignment vertical="center"/>
    </xf>
    <xf numFmtId="0" fontId="0" fillId="2" borderId="39" xfId="0" applyFill="1" applyBorder="1">
      <alignment vertical="center"/>
    </xf>
    <xf numFmtId="180" fontId="0" fillId="2" borderId="0" xfId="0" applyNumberFormat="1" applyFill="1" applyAlignment="1">
      <alignment vertical="center" shrinkToFit="1"/>
    </xf>
    <xf numFmtId="181" fontId="0" fillId="2" borderId="0" xfId="0" applyNumberFormat="1" applyFill="1">
      <alignment vertical="center"/>
    </xf>
    <xf numFmtId="0" fontId="0" fillId="2" borderId="0" xfId="0" applyFill="1" applyAlignment="1">
      <alignment horizontal="right" vertical="center"/>
    </xf>
    <xf numFmtId="179" fontId="0" fillId="2" borderId="34" xfId="0" applyNumberFormat="1" applyFill="1" applyBorder="1">
      <alignment vertical="center"/>
    </xf>
    <xf numFmtId="0" fontId="0" fillId="2" borderId="31" xfId="0" applyFill="1" applyBorder="1">
      <alignment vertical="center"/>
    </xf>
    <xf numFmtId="0" fontId="0" fillId="0" borderId="32" xfId="0" applyBorder="1">
      <alignment vertical="center"/>
    </xf>
    <xf numFmtId="0" fontId="0" fillId="0" borderId="33" xfId="0" applyBorder="1">
      <alignment vertical="center"/>
    </xf>
    <xf numFmtId="179" fontId="0" fillId="3" borderId="36" xfId="0" applyNumberFormat="1" applyFill="1" applyBorder="1">
      <alignment vertical="center"/>
    </xf>
    <xf numFmtId="182" fontId="0" fillId="0" borderId="30" xfId="0" applyNumberFormat="1" applyBorder="1">
      <alignment vertical="center"/>
    </xf>
    <xf numFmtId="178" fontId="0" fillId="2" borderId="0" xfId="0" applyNumberFormat="1" applyFill="1">
      <alignment vertical="center"/>
    </xf>
    <xf numFmtId="178" fontId="0" fillId="2" borderId="0" xfId="0" applyNumberFormat="1" applyFill="1" applyAlignment="1">
      <alignment horizontal="left" vertical="center"/>
    </xf>
    <xf numFmtId="185" fontId="0" fillId="0" borderId="0" xfId="0" applyNumberFormat="1">
      <alignment vertical="center"/>
    </xf>
    <xf numFmtId="0" fontId="0" fillId="2" borderId="0" xfId="0" applyFill="1" applyAlignment="1">
      <alignment horizontal="left" vertical="center"/>
    </xf>
    <xf numFmtId="182" fontId="0" fillId="0" borderId="28" xfId="0" applyNumberFormat="1" applyBorder="1" applyAlignment="1">
      <alignment horizontal="left" vertical="center"/>
    </xf>
    <xf numFmtId="0" fontId="0" fillId="0" borderId="30" xfId="0" quotePrefix="1" applyBorder="1" applyAlignment="1">
      <alignment horizontal="center" vertical="center"/>
    </xf>
    <xf numFmtId="0" fontId="0" fillId="0" borderId="0" xfId="0" quotePrefix="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4" xfId="0" applyBorder="1" applyAlignment="1">
      <alignment horizontal="center" vertical="center" shrinkToFit="1"/>
    </xf>
    <xf numFmtId="186" fontId="0" fillId="2" borderId="28" xfId="0" applyNumberFormat="1" applyFill="1" applyBorder="1" applyAlignment="1">
      <alignment horizontal="left" vertical="center"/>
    </xf>
    <xf numFmtId="180" fontId="0" fillId="2" borderId="39" xfId="0" applyNumberFormat="1" applyFill="1" applyBorder="1" applyAlignment="1">
      <alignment horizontal="left" vertical="center"/>
    </xf>
    <xf numFmtId="180" fontId="0" fillId="3" borderId="0" xfId="0" applyNumberFormat="1" applyFill="1" applyAlignment="1">
      <alignment vertical="center" shrinkToFit="1"/>
    </xf>
    <xf numFmtId="187" fontId="0" fillId="0" borderId="36" xfId="0" applyNumberFormat="1" applyBorder="1" applyAlignment="1">
      <alignment horizontal="left" vertical="center"/>
    </xf>
    <xf numFmtId="188" fontId="0" fillId="2" borderId="36" xfId="0" applyNumberFormat="1" applyFill="1" applyBorder="1" applyAlignment="1">
      <alignment horizontal="left" vertical="center"/>
    </xf>
    <xf numFmtId="186" fontId="0" fillId="2" borderId="36" xfId="0" applyNumberFormat="1" applyFill="1" applyBorder="1" applyAlignment="1">
      <alignment horizontal="left" vertical="center"/>
    </xf>
    <xf numFmtId="0" fontId="0" fillId="4" borderId="35" xfId="0" applyFill="1" applyBorder="1" applyAlignment="1">
      <alignment vertical="center" shrinkToFit="1"/>
    </xf>
    <xf numFmtId="0" fontId="0" fillId="4" borderId="28" xfId="0" applyFill="1" applyBorder="1" applyAlignment="1">
      <alignment vertical="center" shrinkToFit="1"/>
    </xf>
    <xf numFmtId="0" fontId="0" fillId="4" borderId="39" xfId="0" applyFill="1" applyBorder="1" applyAlignment="1">
      <alignment vertical="center" shrinkToFit="1"/>
    </xf>
    <xf numFmtId="0" fontId="0" fillId="3" borderId="29" xfId="0" applyFill="1" applyBorder="1">
      <alignment vertical="center"/>
    </xf>
    <xf numFmtId="184" fontId="0" fillId="2" borderId="35" xfId="0" applyNumberFormat="1" applyFill="1" applyBorder="1" applyAlignment="1">
      <alignment horizontal="left" vertical="center"/>
    </xf>
    <xf numFmtId="0" fontId="0" fillId="2" borderId="28" xfId="0" applyFill="1" applyBorder="1" applyAlignment="1">
      <alignment horizontal="left" vertical="center"/>
    </xf>
    <xf numFmtId="0" fontId="2" fillId="0" borderId="16" xfId="0" applyFont="1" applyBorder="1">
      <alignment vertical="center"/>
    </xf>
    <xf numFmtId="179" fontId="0" fillId="0" borderId="0" xfId="0" applyNumberFormat="1">
      <alignment vertical="center"/>
    </xf>
    <xf numFmtId="190" fontId="0" fillId="2" borderId="36" xfId="0" applyNumberFormat="1" applyFill="1" applyBorder="1" applyAlignment="1">
      <alignment horizontal="left" vertical="center"/>
    </xf>
    <xf numFmtId="0" fontId="2" fillId="0" borderId="38" xfId="0" applyFont="1" applyBorder="1">
      <alignment vertical="center"/>
    </xf>
    <xf numFmtId="179" fontId="2" fillId="2" borderId="34" xfId="0" applyNumberFormat="1" applyFont="1" applyFill="1" applyBorder="1">
      <alignment vertical="center"/>
    </xf>
    <xf numFmtId="0" fontId="2" fillId="0" borderId="34" xfId="0" applyFont="1" applyBorder="1">
      <alignment vertical="center"/>
    </xf>
    <xf numFmtId="0" fontId="2" fillId="0" borderId="36" xfId="0" applyFont="1" applyBorder="1">
      <alignment vertical="center"/>
    </xf>
    <xf numFmtId="186" fontId="2" fillId="2" borderId="28" xfId="0" applyNumberFormat="1" applyFont="1" applyFill="1" applyBorder="1" applyAlignment="1">
      <alignment horizontal="left" vertical="center"/>
    </xf>
    <xf numFmtId="0" fontId="2" fillId="0" borderId="36" xfId="0" applyFont="1" applyBorder="1" applyAlignment="1">
      <alignment vertical="center" shrinkToFit="1"/>
    </xf>
    <xf numFmtId="0" fontId="2" fillId="0" borderId="0" xfId="0" applyFont="1" applyAlignment="1">
      <alignment vertical="center" shrinkToFit="1"/>
    </xf>
    <xf numFmtId="179" fontId="2" fillId="0" borderId="0" xfId="0" applyNumberFormat="1" applyFont="1">
      <alignment vertical="center"/>
    </xf>
    <xf numFmtId="0" fontId="2" fillId="0" borderId="28" xfId="0" applyFont="1" applyBorder="1">
      <alignment vertical="center"/>
    </xf>
    <xf numFmtId="188" fontId="2" fillId="2" borderId="36" xfId="0" applyNumberFormat="1" applyFont="1" applyFill="1" applyBorder="1" applyAlignment="1">
      <alignment horizontal="left" vertical="center"/>
    </xf>
    <xf numFmtId="190" fontId="2" fillId="2" borderId="36" xfId="0" applyNumberFormat="1" applyFont="1" applyFill="1" applyBorder="1" applyAlignment="1">
      <alignment horizontal="left" vertical="center"/>
    </xf>
    <xf numFmtId="187" fontId="2" fillId="0" borderId="36" xfId="0" applyNumberFormat="1" applyFont="1" applyBorder="1" applyAlignment="1">
      <alignment horizontal="left" vertical="center"/>
    </xf>
    <xf numFmtId="0" fontId="2" fillId="0" borderId="29" xfId="0" applyFont="1" applyBorder="1">
      <alignment vertical="center"/>
    </xf>
    <xf numFmtId="180" fontId="2" fillId="2" borderId="39" xfId="0" applyNumberFormat="1" applyFont="1" applyFill="1" applyBorder="1" applyAlignment="1">
      <alignment horizontal="left" vertical="center"/>
    </xf>
    <xf numFmtId="0" fontId="2" fillId="0" borderId="30" xfId="0" applyFont="1" applyBorder="1">
      <alignment vertical="center"/>
    </xf>
    <xf numFmtId="0" fontId="2" fillId="0" borderId="39" xfId="0" applyFont="1" applyBorder="1">
      <alignment vertical="center"/>
    </xf>
    <xf numFmtId="179" fontId="2" fillId="3" borderId="36" xfId="0" applyNumberFormat="1" applyFont="1" applyFill="1" applyBorder="1">
      <alignment vertical="center"/>
    </xf>
    <xf numFmtId="0" fontId="2" fillId="0" borderId="30" xfId="0" applyFont="1" applyBorder="1" applyAlignment="1">
      <alignment horizontal="center" vertical="center"/>
    </xf>
    <xf numFmtId="176" fontId="2" fillId="0" borderId="30" xfId="0" applyNumberFormat="1" applyFont="1" applyBorder="1" applyAlignment="1">
      <alignment horizontal="left" vertical="center"/>
    </xf>
    <xf numFmtId="182" fontId="2" fillId="0" borderId="30" xfId="0" applyNumberFormat="1" applyFont="1" applyBorder="1" applyAlignment="1">
      <alignment horizontal="left" vertical="center"/>
    </xf>
    <xf numFmtId="189" fontId="2" fillId="2" borderId="36" xfId="0" applyNumberFormat="1" applyFont="1" applyFill="1" applyBorder="1" applyAlignment="1">
      <alignment horizontal="left" vertical="center"/>
    </xf>
    <xf numFmtId="186" fontId="2" fillId="2" borderId="36" xfId="0" applyNumberFormat="1" applyFont="1" applyFill="1" applyBorder="1" applyAlignment="1">
      <alignment horizontal="left" vertical="center"/>
    </xf>
    <xf numFmtId="179" fontId="2" fillId="0" borderId="36" xfId="0" applyNumberFormat="1" applyFont="1" applyBorder="1">
      <alignment vertical="center"/>
    </xf>
    <xf numFmtId="184" fontId="2" fillId="0" borderId="36" xfId="0" applyNumberFormat="1" applyFont="1" applyBorder="1">
      <alignment vertical="center"/>
    </xf>
    <xf numFmtId="182" fontId="2" fillId="0" borderId="30" xfId="0" applyNumberFormat="1" applyFont="1" applyBorder="1">
      <alignment vertical="center"/>
    </xf>
    <xf numFmtId="0" fontId="2" fillId="0" borderId="30" xfId="0" quotePrefix="1" applyFont="1" applyBorder="1" applyAlignment="1">
      <alignment horizontal="center" vertical="center"/>
    </xf>
    <xf numFmtId="179" fontId="2" fillId="0" borderId="34" xfId="0" applyNumberFormat="1" applyFont="1" applyBorder="1">
      <alignment vertical="center"/>
    </xf>
    <xf numFmtId="186" fontId="2" fillId="0" borderId="35" xfId="0" applyNumberFormat="1" applyFont="1" applyBorder="1" applyAlignment="1">
      <alignment horizontal="left" vertical="center"/>
    </xf>
    <xf numFmtId="186" fontId="2" fillId="0" borderId="39" xfId="0" applyNumberFormat="1" applyFont="1" applyBorder="1" applyAlignment="1">
      <alignment horizontal="left" vertical="center"/>
    </xf>
    <xf numFmtId="0" fontId="2" fillId="0" borderId="29" xfId="0" applyFont="1" applyBorder="1" applyAlignment="1">
      <alignment vertical="center" shrinkToFit="1"/>
    </xf>
    <xf numFmtId="179" fontId="2" fillId="0" borderId="30" xfId="0" applyNumberFormat="1" applyFont="1" applyBorder="1">
      <alignment vertical="center"/>
    </xf>
    <xf numFmtId="186" fontId="2" fillId="0" borderId="28" xfId="0" applyNumberFormat="1" applyFont="1" applyBorder="1" applyAlignment="1">
      <alignment horizontal="left" vertical="center"/>
    </xf>
    <xf numFmtId="191" fontId="2" fillId="0" borderId="35" xfId="0" applyNumberFormat="1" applyFont="1" applyBorder="1" applyAlignment="1">
      <alignment horizontal="left" vertical="center"/>
    </xf>
    <xf numFmtId="191" fontId="2" fillId="0" borderId="28" xfId="0" applyNumberFormat="1" applyFont="1" applyBorder="1" applyAlignment="1">
      <alignment horizontal="left" vertical="center"/>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3" xfId="0" applyFont="1" applyBorder="1">
      <alignment vertical="center"/>
    </xf>
    <xf numFmtId="191" fontId="2" fillId="0" borderId="44" xfId="0" applyNumberFormat="1" applyFont="1" applyBorder="1" applyAlignment="1">
      <alignment horizontal="left" vertical="center"/>
    </xf>
    <xf numFmtId="179" fontId="2" fillId="0" borderId="16" xfId="0" applyNumberFormat="1"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7" xfId="0" applyFont="1" applyBorder="1">
      <alignment vertical="center"/>
    </xf>
    <xf numFmtId="0" fontId="2" fillId="0" borderId="48" xfId="0" applyFont="1" applyBorder="1">
      <alignment vertical="center"/>
    </xf>
    <xf numFmtId="0" fontId="2" fillId="0" borderId="50" xfId="0" applyFont="1" applyBorder="1">
      <alignment vertical="center"/>
    </xf>
    <xf numFmtId="0" fontId="2" fillId="0" borderId="51" xfId="0" applyFont="1" applyBorder="1">
      <alignment vertical="center"/>
    </xf>
    <xf numFmtId="0" fontId="2" fillId="0" borderId="50" xfId="0" applyFont="1" applyBorder="1" applyAlignment="1">
      <alignment vertical="center" shrinkToFit="1"/>
    </xf>
    <xf numFmtId="0" fontId="2" fillId="0" borderId="52" xfId="0" applyFont="1" applyBorder="1">
      <alignment vertical="center"/>
    </xf>
    <xf numFmtId="0" fontId="2" fillId="0" borderId="53" xfId="0" applyFont="1" applyBorder="1">
      <alignment vertical="center"/>
    </xf>
    <xf numFmtId="0" fontId="2" fillId="0" borderId="56" xfId="0" applyFont="1" applyBorder="1">
      <alignment vertical="center"/>
    </xf>
    <xf numFmtId="191" fontId="2" fillId="0" borderId="57" xfId="0" applyNumberFormat="1" applyFont="1" applyBorder="1" applyAlignment="1">
      <alignment horizontal="left" vertical="center"/>
    </xf>
    <xf numFmtId="179" fontId="2" fillId="0" borderId="58" xfId="0" applyNumberFormat="1" applyFont="1" applyBorder="1">
      <alignment vertical="center"/>
    </xf>
    <xf numFmtId="0" fontId="2" fillId="0" borderId="58" xfId="0" applyFont="1" applyBorder="1">
      <alignment vertical="center"/>
    </xf>
    <xf numFmtId="0" fontId="2" fillId="0" borderId="59" xfId="0" applyFont="1" applyBorder="1">
      <alignment vertical="center"/>
    </xf>
    <xf numFmtId="179" fontId="2" fillId="0" borderId="30" xfId="0" applyNumberFormat="1" applyFont="1" applyBorder="1" applyAlignment="1">
      <alignment horizontal="left" vertical="center"/>
    </xf>
    <xf numFmtId="179" fontId="2" fillId="2" borderId="0" xfId="0" applyNumberFormat="1" applyFont="1" applyFill="1">
      <alignment vertical="center"/>
    </xf>
    <xf numFmtId="179" fontId="2" fillId="2" borderId="16" xfId="0" applyNumberFormat="1" applyFont="1" applyFill="1" applyBorder="1">
      <alignment vertical="center"/>
    </xf>
    <xf numFmtId="180" fontId="2" fillId="3" borderId="0" xfId="0" applyNumberFormat="1" applyFont="1" applyFill="1" applyAlignment="1">
      <alignment vertical="center" shrinkToFit="1"/>
    </xf>
    <xf numFmtId="180" fontId="2" fillId="2" borderId="0" xfId="0" applyNumberFormat="1" applyFont="1" applyFill="1" applyAlignment="1">
      <alignment vertical="center" shrinkToFit="1"/>
    </xf>
    <xf numFmtId="176" fontId="2" fillId="0" borderId="0" xfId="0" applyNumberFormat="1" applyFont="1" applyAlignment="1">
      <alignment horizontal="left" vertical="center"/>
    </xf>
    <xf numFmtId="182" fontId="2" fillId="0" borderId="0" xfId="0" applyNumberFormat="1" applyFont="1" applyAlignment="1">
      <alignment horizontal="left" vertical="center"/>
    </xf>
    <xf numFmtId="0" fontId="2" fillId="0" borderId="0" xfId="0" applyFont="1" applyAlignment="1">
      <alignment horizontal="center" vertical="center" shrinkToFit="1"/>
    </xf>
    <xf numFmtId="178" fontId="2" fillId="2" borderId="0" xfId="0" applyNumberFormat="1" applyFont="1" applyFill="1">
      <alignment vertical="center"/>
    </xf>
    <xf numFmtId="178" fontId="2" fillId="2" borderId="0" xfId="0" applyNumberFormat="1" applyFont="1" applyFill="1" applyAlignment="1">
      <alignment horizontal="left" vertical="center"/>
    </xf>
    <xf numFmtId="0" fontId="2" fillId="0" borderId="0" xfId="0" quotePrefix="1" applyFont="1" applyAlignment="1">
      <alignment horizontal="center" vertical="center"/>
    </xf>
    <xf numFmtId="185" fontId="2" fillId="0" borderId="0" xfId="0" applyNumberFormat="1" applyFont="1">
      <alignment vertical="center"/>
    </xf>
    <xf numFmtId="0" fontId="2" fillId="2" borderId="0" xfId="0" applyFont="1" applyFill="1" applyAlignment="1">
      <alignment horizontal="left" vertical="center"/>
    </xf>
    <xf numFmtId="182" fontId="2" fillId="0" borderId="46" xfId="0" applyNumberFormat="1" applyFont="1" applyBorder="1" applyAlignment="1">
      <alignment horizontal="left" vertical="center"/>
    </xf>
    <xf numFmtId="182" fontId="2" fillId="0" borderId="0" xfId="0" applyNumberFormat="1" applyFont="1">
      <alignment vertical="center"/>
    </xf>
    <xf numFmtId="0" fontId="2" fillId="0" borderId="39" xfId="0" applyFont="1" applyBorder="1" applyAlignment="1">
      <alignment horizontal="left" vertical="center"/>
    </xf>
    <xf numFmtId="176" fontId="2" fillId="0" borderId="28" xfId="0" applyNumberFormat="1" applyFont="1" applyBorder="1" applyAlignment="1">
      <alignment horizontal="left" vertical="center"/>
    </xf>
    <xf numFmtId="0" fontId="2" fillId="5" borderId="35" xfId="0" applyFont="1" applyFill="1" applyBorder="1" applyAlignment="1">
      <alignment vertical="center" shrinkToFit="1"/>
    </xf>
    <xf numFmtId="0" fontId="2" fillId="5" borderId="28" xfId="0" applyFont="1" applyFill="1" applyBorder="1" applyAlignment="1">
      <alignment vertical="center" shrinkToFit="1"/>
    </xf>
    <xf numFmtId="0" fontId="2" fillId="5" borderId="39" xfId="0" applyFont="1" applyFill="1" applyBorder="1" applyAlignment="1">
      <alignment vertical="center" shrinkToFit="1"/>
    </xf>
    <xf numFmtId="0" fontId="2" fillId="5" borderId="28" xfId="0" applyFont="1" applyFill="1" applyBorder="1">
      <alignment vertical="center"/>
    </xf>
    <xf numFmtId="0" fontId="2" fillId="5" borderId="44" xfId="0" applyFont="1" applyFill="1" applyBorder="1" applyAlignment="1">
      <alignment vertical="center" shrinkToFit="1"/>
    </xf>
    <xf numFmtId="0" fontId="2" fillId="5" borderId="39" xfId="0" applyFont="1" applyFill="1" applyBorder="1">
      <alignment vertical="center"/>
    </xf>
    <xf numFmtId="2" fontId="2" fillId="0" borderId="39" xfId="0" applyNumberFormat="1" applyFont="1" applyBorder="1" applyAlignment="1">
      <alignment horizontal="left" vertical="center"/>
    </xf>
    <xf numFmtId="178" fontId="2" fillId="0" borderId="2" xfId="0" applyNumberFormat="1" applyFont="1" applyBorder="1">
      <alignment vertical="center"/>
    </xf>
    <xf numFmtId="178" fontId="2" fillId="0" borderId="6" xfId="0" applyNumberFormat="1" applyFont="1" applyBorder="1">
      <alignment vertical="center"/>
    </xf>
    <xf numFmtId="0" fontId="2" fillId="0" borderId="35" xfId="0" applyFont="1" applyBorder="1">
      <alignment vertical="center"/>
    </xf>
    <xf numFmtId="0" fontId="2" fillId="0" borderId="36" xfId="0" applyFont="1" applyBorder="1" applyAlignment="1">
      <alignment horizontal="left" vertical="center"/>
    </xf>
    <xf numFmtId="182" fontId="2" fillId="0" borderId="28" xfId="0" applyNumberFormat="1" applyFont="1" applyBorder="1" applyAlignment="1">
      <alignment horizontal="left" vertical="center"/>
    </xf>
    <xf numFmtId="0" fontId="2" fillId="0" borderId="29" xfId="0" applyFont="1" applyBorder="1" applyAlignment="1">
      <alignment horizontal="left" vertical="center"/>
    </xf>
    <xf numFmtId="182" fontId="2" fillId="0" borderId="39" xfId="0" applyNumberFormat="1" applyFont="1" applyBorder="1" applyAlignment="1">
      <alignment horizontal="left" vertical="center"/>
    </xf>
    <xf numFmtId="183" fontId="0" fillId="0" borderId="0" xfId="0" applyNumberFormat="1">
      <alignment vertical="center"/>
    </xf>
    <xf numFmtId="0" fontId="2" fillId="0" borderId="34"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52" xfId="0" applyFont="1" applyBorder="1" applyAlignment="1">
      <alignment horizontal="center" vertical="center"/>
    </xf>
    <xf numFmtId="38" fontId="0" fillId="0" borderId="0" xfId="1" applyFont="1">
      <alignment vertical="center"/>
    </xf>
    <xf numFmtId="0" fontId="2" fillId="0" borderId="34" xfId="0" applyFont="1" applyBorder="1" applyAlignment="1">
      <alignment horizontal="center" vertical="center"/>
    </xf>
    <xf numFmtId="0" fontId="2" fillId="0" borderId="0" xfId="0" applyFont="1" applyAlignment="1">
      <alignment horizontal="right" vertical="center"/>
    </xf>
    <xf numFmtId="0" fontId="0" fillId="8" borderId="0" xfId="0" applyFill="1">
      <alignment vertical="center"/>
    </xf>
    <xf numFmtId="184" fontId="8" fillId="0" borderId="35" xfId="0" applyNumberFormat="1" applyFont="1" applyBorder="1" applyAlignment="1">
      <alignment horizontal="left" vertical="center"/>
    </xf>
    <xf numFmtId="181" fontId="2" fillId="0" borderId="0" xfId="0" applyNumberFormat="1" applyFont="1">
      <alignment vertical="center"/>
    </xf>
    <xf numFmtId="184" fontId="2" fillId="0" borderId="35" xfId="0" applyNumberFormat="1" applyFont="1" applyBorder="1" applyAlignment="1">
      <alignment horizontal="left" vertical="center"/>
    </xf>
    <xf numFmtId="190" fontId="2" fillId="9" borderId="36" xfId="0" applyNumberFormat="1" applyFont="1" applyFill="1" applyBorder="1" applyAlignment="1">
      <alignment vertical="center" shrinkToFit="1"/>
    </xf>
    <xf numFmtId="206" fontId="2" fillId="9" borderId="38" xfId="0" applyNumberFormat="1" applyFont="1" applyFill="1" applyBorder="1">
      <alignment vertical="center"/>
    </xf>
    <xf numFmtId="0" fontId="0" fillId="0" borderId="0" xfId="0" applyAlignment="1">
      <alignment horizontal="right" vertical="center"/>
    </xf>
    <xf numFmtId="0" fontId="0" fillId="0" borderId="15" xfId="0" applyBorder="1" applyAlignment="1">
      <alignment horizontal="left" vertical="center"/>
    </xf>
    <xf numFmtId="0" fontId="0" fillId="0" borderId="55" xfId="0" applyBorder="1" applyAlignment="1">
      <alignment horizontal="center" vertical="center" shrinkToFit="1"/>
    </xf>
    <xf numFmtId="182" fontId="2" fillId="0" borderId="45" xfId="0" applyNumberFormat="1" applyFont="1" applyBorder="1" applyAlignment="1">
      <alignment horizontal="left" vertical="center"/>
    </xf>
    <xf numFmtId="0" fontId="2" fillId="0" borderId="50" xfId="0" applyFont="1" applyBorder="1" applyAlignment="1">
      <alignment horizontal="left" vertical="center"/>
    </xf>
    <xf numFmtId="182" fontId="2" fillId="0" borderId="51" xfId="0" applyNumberFormat="1" applyFont="1" applyBorder="1" applyAlignment="1">
      <alignment horizontal="left" vertical="center"/>
    </xf>
    <xf numFmtId="182" fontId="2" fillId="0" borderId="52" xfId="0" applyNumberFormat="1" applyFont="1" applyBorder="1">
      <alignment vertical="center"/>
    </xf>
    <xf numFmtId="0" fontId="2" fillId="0" borderId="52" xfId="0" quotePrefix="1" applyFont="1" applyBorder="1" applyAlignment="1">
      <alignment horizontal="center" vertical="center"/>
    </xf>
    <xf numFmtId="182" fontId="2" fillId="0" borderId="52" xfId="0" applyNumberFormat="1" applyFont="1" applyBorder="1" applyAlignment="1">
      <alignment horizontal="left" vertical="center"/>
    </xf>
    <xf numFmtId="0" fontId="2" fillId="5" borderId="51" xfId="0" applyFont="1" applyFill="1" applyBorder="1">
      <alignment vertical="center"/>
    </xf>
    <xf numFmtId="0" fontId="2" fillId="4" borderId="35" xfId="0" applyFont="1" applyFill="1" applyBorder="1" applyAlignment="1">
      <alignment vertical="center" shrinkToFit="1"/>
    </xf>
    <xf numFmtId="0" fontId="2" fillId="4" borderId="28" xfId="0" applyFont="1" applyFill="1" applyBorder="1" applyAlignment="1">
      <alignment vertical="center" shrinkToFit="1"/>
    </xf>
    <xf numFmtId="191" fontId="2" fillId="0" borderId="0" xfId="0" applyNumberFormat="1" applyFont="1" applyAlignment="1">
      <alignment horizontal="left" vertical="center"/>
    </xf>
    <xf numFmtId="0" fontId="0" fillId="0" borderId="52" xfId="0" applyBorder="1">
      <alignment vertical="center"/>
    </xf>
    <xf numFmtId="0" fontId="0" fillId="0" borderId="52" xfId="0" applyBorder="1" applyAlignment="1">
      <alignment horizontal="center" vertical="center"/>
    </xf>
    <xf numFmtId="0" fontId="2" fillId="0" borderId="47" xfId="0" applyFont="1" applyBorder="1" applyAlignment="1">
      <alignment horizontal="center" vertical="center"/>
    </xf>
    <xf numFmtId="0" fontId="2" fillId="0" borderId="52" xfId="0" applyFont="1" applyBorder="1" applyAlignment="1">
      <alignment horizontal="center" vertical="center" shrinkToFit="1"/>
    </xf>
    <xf numFmtId="179" fontId="2" fillId="0" borderId="52" xfId="0" applyNumberFormat="1" applyFont="1" applyBorder="1">
      <alignment vertical="center"/>
    </xf>
    <xf numFmtId="207" fontId="2" fillId="9" borderId="36" xfId="0" applyNumberFormat="1" applyFont="1" applyFill="1" applyBorder="1" applyAlignment="1">
      <alignment horizontal="right" vertical="center" shrinkToFit="1"/>
    </xf>
    <xf numFmtId="207" fontId="2" fillId="9" borderId="0" xfId="0" applyNumberFormat="1" applyFont="1" applyFill="1">
      <alignment vertical="center"/>
    </xf>
    <xf numFmtId="207" fontId="2" fillId="9" borderId="38" xfId="0" applyNumberFormat="1" applyFont="1" applyFill="1" applyBorder="1" applyAlignment="1">
      <alignment horizontal="right" vertical="center" shrinkToFit="1"/>
    </xf>
    <xf numFmtId="207" fontId="2" fillId="9" borderId="34" xfId="0" applyNumberFormat="1" applyFont="1" applyFill="1" applyBorder="1">
      <alignment vertical="center"/>
    </xf>
    <xf numFmtId="0" fontId="2" fillId="3" borderId="29" xfId="0" applyFont="1" applyFill="1" applyBorder="1" applyAlignment="1">
      <alignment vertical="center" shrinkToFit="1"/>
    </xf>
    <xf numFmtId="1" fontId="9" fillId="0" borderId="15" xfId="0" applyNumberFormat="1" applyFont="1" applyBorder="1">
      <alignment vertical="center"/>
    </xf>
    <xf numFmtId="179" fontId="2" fillId="0" borderId="52" xfId="0" applyNumberFormat="1" applyFont="1" applyBorder="1" applyAlignment="1">
      <alignment horizontal="left" vertical="center"/>
    </xf>
    <xf numFmtId="0" fontId="2" fillId="0" borderId="63" xfId="0" applyFont="1" applyBorder="1">
      <alignment vertical="center"/>
    </xf>
    <xf numFmtId="206" fontId="2" fillId="9" borderId="36" xfId="0" applyNumberFormat="1" applyFont="1" applyFill="1" applyBorder="1">
      <alignment vertical="center"/>
    </xf>
    <xf numFmtId="0" fontId="2" fillId="0" borderId="46" xfId="0" applyFont="1" applyBorder="1" applyAlignment="1">
      <alignment horizontal="center" vertical="center"/>
    </xf>
    <xf numFmtId="205" fontId="2" fillId="2" borderId="0" xfId="0" applyNumberFormat="1" applyFont="1" applyFill="1" applyAlignment="1">
      <alignment horizontal="right" vertical="center"/>
    </xf>
    <xf numFmtId="211" fontId="2" fillId="0" borderId="27" xfId="0" applyNumberFormat="1" applyFont="1" applyBorder="1" applyAlignment="1">
      <alignment vertical="center" shrinkToFit="1"/>
    </xf>
    <xf numFmtId="0" fontId="10"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right" vertical="center"/>
    </xf>
    <xf numFmtId="212" fontId="9" fillId="0" borderId="0" xfId="0" applyNumberFormat="1" applyFont="1" applyAlignment="1">
      <alignment horizontal="center" vertical="center"/>
    </xf>
    <xf numFmtId="1" fontId="9" fillId="0" borderId="0" xfId="0" applyNumberFormat="1" applyFont="1">
      <alignment vertical="center"/>
    </xf>
    <xf numFmtId="0" fontId="9" fillId="8" borderId="4" xfId="0" applyFont="1" applyFill="1" applyBorder="1" applyAlignment="1">
      <alignment horizontal="center" vertical="center" wrapText="1"/>
    </xf>
    <xf numFmtId="0" fontId="9" fillId="8" borderId="15" xfId="0" applyFont="1" applyFill="1" applyBorder="1" applyAlignment="1">
      <alignment horizontal="center" vertical="center" wrapText="1"/>
    </xf>
    <xf numFmtId="196" fontId="9" fillId="2" borderId="19" xfId="0" applyNumberFormat="1" applyFont="1" applyFill="1" applyBorder="1" applyAlignment="1">
      <alignment horizontal="center" vertical="center" shrinkToFit="1"/>
    </xf>
    <xf numFmtId="0" fontId="9" fillId="0" borderId="15" xfId="0" applyFont="1" applyBorder="1" applyAlignment="1">
      <alignment horizontal="center" vertical="center" shrinkToFit="1"/>
    </xf>
    <xf numFmtId="0" fontId="11" fillId="5" borderId="35" xfId="0" applyFont="1" applyFill="1" applyBorder="1" applyAlignment="1">
      <alignment horizontal="center" vertical="center" shrinkToFit="1"/>
    </xf>
    <xf numFmtId="2" fontId="9" fillId="9" borderId="15" xfId="0" applyNumberFormat="1" applyFont="1" applyFill="1" applyBorder="1" applyAlignment="1">
      <alignment vertical="center" shrinkToFit="1"/>
    </xf>
    <xf numFmtId="1" fontId="9" fillId="9" borderId="15" xfId="0" applyNumberFormat="1" applyFont="1" applyFill="1" applyBorder="1" applyAlignment="1">
      <alignment horizontal="right" vertical="center" shrinkToFit="1"/>
    </xf>
    <xf numFmtId="2" fontId="9" fillId="0" borderId="15" xfId="0" applyNumberFormat="1" applyFont="1" applyBorder="1" applyAlignment="1">
      <alignment horizontal="center" vertical="center"/>
    </xf>
    <xf numFmtId="197" fontId="9" fillId="0" borderId="15" xfId="0" applyNumberFormat="1" applyFont="1" applyBorder="1">
      <alignment vertical="center"/>
    </xf>
    <xf numFmtId="1" fontId="9" fillId="0" borderId="14" xfId="0" applyNumberFormat="1" applyFont="1" applyBorder="1" applyAlignment="1">
      <alignment horizontal="right" vertical="center" shrinkToFit="1"/>
    </xf>
    <xf numFmtId="0" fontId="9" fillId="6" borderId="19" xfId="0" applyFont="1" applyFill="1" applyBorder="1" applyAlignment="1">
      <alignment horizontal="center" vertical="center" shrinkToFit="1"/>
    </xf>
    <xf numFmtId="0" fontId="9" fillId="6" borderId="15" xfId="0" applyFont="1" applyFill="1" applyBorder="1" applyAlignment="1">
      <alignment horizontal="center" vertical="center" shrinkToFit="1"/>
    </xf>
    <xf numFmtId="2" fontId="12" fillId="6" borderId="15" xfId="0" applyNumberFormat="1" applyFont="1" applyFill="1" applyBorder="1" applyAlignment="1">
      <alignment vertical="center" shrinkToFit="1"/>
    </xf>
    <xf numFmtId="38" fontId="12" fillId="6" borderId="15" xfId="1" applyFont="1" applyFill="1" applyBorder="1" applyAlignment="1">
      <alignment horizontal="right" vertical="center" shrinkToFit="1"/>
    </xf>
    <xf numFmtId="1" fontId="12" fillId="6" borderId="15" xfId="0" applyNumberFormat="1" applyFont="1" applyFill="1" applyBorder="1" applyAlignment="1">
      <alignment horizontal="right" vertical="center" shrinkToFit="1"/>
    </xf>
    <xf numFmtId="198" fontId="12" fillId="6" borderId="15" xfId="0" applyNumberFormat="1" applyFont="1" applyFill="1" applyBorder="1" applyAlignment="1">
      <alignment horizontal="right" vertical="center" shrinkToFit="1"/>
    </xf>
    <xf numFmtId="199" fontId="12" fillId="6" borderId="15" xfId="0" applyNumberFormat="1" applyFont="1" applyFill="1" applyBorder="1">
      <alignment vertical="center"/>
    </xf>
    <xf numFmtId="38" fontId="12" fillId="6" borderId="14" xfId="1" applyFont="1" applyFill="1" applyBorder="1" applyAlignment="1">
      <alignment horizontal="right" vertical="center" shrinkToFit="1"/>
    </xf>
    <xf numFmtId="2" fontId="9" fillId="0" borderId="0" xfId="0" applyNumberFormat="1" applyFont="1">
      <alignment vertical="center"/>
    </xf>
    <xf numFmtId="0" fontId="9" fillId="0" borderId="19" xfId="0" applyFont="1" applyBorder="1" applyAlignment="1">
      <alignment horizontal="center" vertical="center" shrinkToFit="1"/>
    </xf>
    <xf numFmtId="200" fontId="12" fillId="0" borderId="15" xfId="0" applyNumberFormat="1" applyFont="1" applyBorder="1" applyAlignment="1">
      <alignment vertical="center" shrinkToFit="1"/>
    </xf>
    <xf numFmtId="201" fontId="12" fillId="0" borderId="15" xfId="0" applyNumberFormat="1" applyFont="1" applyBorder="1" applyAlignment="1">
      <alignment horizontal="right" vertical="center" shrinkToFit="1"/>
    </xf>
    <xf numFmtId="201" fontId="12" fillId="6" borderId="15" xfId="0" applyNumberFormat="1" applyFont="1" applyFill="1" applyBorder="1" applyAlignment="1">
      <alignment horizontal="right" vertical="center" shrinkToFit="1"/>
    </xf>
    <xf numFmtId="198" fontId="12" fillId="0" borderId="15" xfId="0" applyNumberFormat="1" applyFont="1" applyBorder="1" applyAlignment="1">
      <alignment horizontal="right" vertical="center" shrinkToFit="1"/>
    </xf>
    <xf numFmtId="2" fontId="9" fillId="0" borderId="15" xfId="0" applyNumberFormat="1" applyFont="1" applyBorder="1">
      <alignment vertical="center"/>
    </xf>
    <xf numFmtId="201" fontId="12" fillId="0" borderId="14" xfId="0" applyNumberFormat="1" applyFont="1" applyBorder="1" applyAlignment="1">
      <alignment horizontal="right" vertical="center" shrinkToFit="1"/>
    </xf>
    <xf numFmtId="0" fontId="9" fillId="0" borderId="25" xfId="0" applyFont="1" applyBorder="1" applyAlignment="1">
      <alignment horizontal="center" vertical="center" shrinkToFit="1"/>
    </xf>
    <xf numFmtId="0" fontId="9" fillId="0" borderId="12" xfId="0" applyFont="1" applyBorder="1" applyAlignment="1">
      <alignment horizontal="center" vertical="center" shrinkToFit="1"/>
    </xf>
    <xf numFmtId="200" fontId="12" fillId="0" borderId="12" xfId="0" applyNumberFormat="1" applyFont="1" applyBorder="1" applyAlignment="1">
      <alignment vertical="center" shrinkToFit="1"/>
    </xf>
    <xf numFmtId="201" fontId="12" fillId="0" borderId="12" xfId="0" applyNumberFormat="1" applyFont="1" applyBorder="1" applyAlignment="1">
      <alignment horizontal="right" vertical="center" shrinkToFit="1"/>
    </xf>
    <xf numFmtId="201" fontId="12" fillId="6" borderId="12" xfId="0" applyNumberFormat="1" applyFont="1" applyFill="1" applyBorder="1" applyAlignment="1">
      <alignment horizontal="right" vertical="center" shrinkToFit="1"/>
    </xf>
    <xf numFmtId="198" fontId="12" fillId="0" borderId="12" xfId="0" applyNumberFormat="1" applyFont="1" applyBorder="1" applyAlignment="1">
      <alignment horizontal="right" vertical="center" shrinkToFit="1"/>
    </xf>
    <xf numFmtId="2" fontId="9" fillId="0" borderId="12" xfId="0" applyNumberFormat="1" applyFont="1" applyBorder="1">
      <alignment vertical="center"/>
    </xf>
    <xf numFmtId="201" fontId="12" fillId="0" borderId="11" xfId="0" applyNumberFormat="1" applyFont="1" applyBorder="1" applyAlignment="1">
      <alignment horizontal="right" vertical="center" shrinkToFit="1"/>
    </xf>
    <xf numFmtId="0" fontId="9" fillId="0" borderId="0" xfId="0" applyFont="1" applyAlignment="1">
      <alignment horizontal="center" vertical="center" shrinkToFit="1"/>
    </xf>
    <xf numFmtId="201" fontId="12" fillId="0" borderId="0" xfId="0" applyNumberFormat="1" applyFont="1" applyAlignment="1">
      <alignment horizontal="right" vertical="center" shrinkToFit="1"/>
    </xf>
    <xf numFmtId="1" fontId="12" fillId="0" borderId="0" xfId="0" applyNumberFormat="1" applyFont="1" applyAlignment="1">
      <alignment horizontal="right" vertical="center" shrinkToFit="1"/>
    </xf>
    <xf numFmtId="198" fontId="12" fillId="0" borderId="0" xfId="0" applyNumberFormat="1" applyFont="1" applyAlignment="1">
      <alignment horizontal="right" vertical="center" shrinkToFit="1"/>
    </xf>
    <xf numFmtId="0" fontId="9" fillId="5" borderId="15" xfId="0" applyFont="1" applyFill="1" applyBorder="1" applyAlignment="1">
      <alignment horizontal="center" vertical="center" shrinkToFit="1"/>
    </xf>
    <xf numFmtId="202" fontId="9" fillId="9" borderId="15" xfId="0" applyNumberFormat="1" applyFont="1" applyFill="1" applyBorder="1" applyAlignment="1">
      <alignment horizontal="right" vertical="center" shrinkToFit="1"/>
    </xf>
    <xf numFmtId="202" fontId="9" fillId="0" borderId="14" xfId="0" applyNumberFormat="1" applyFont="1" applyBorder="1" applyAlignment="1">
      <alignment horizontal="right" vertical="center" shrinkToFit="1"/>
    </xf>
    <xf numFmtId="200" fontId="13" fillId="0" borderId="15" xfId="0" applyNumberFormat="1" applyFont="1" applyBorder="1" applyAlignment="1">
      <alignment vertical="center" shrinkToFit="1"/>
    </xf>
    <xf numFmtId="201" fontId="13" fillId="0" borderId="15" xfId="0" applyNumberFormat="1" applyFont="1" applyBorder="1" applyAlignment="1">
      <alignment horizontal="right" vertical="center" shrinkToFit="1"/>
    </xf>
    <xf numFmtId="201" fontId="13" fillId="6" borderId="15" xfId="0" applyNumberFormat="1" applyFont="1" applyFill="1" applyBorder="1" applyAlignment="1">
      <alignment horizontal="right" vertical="center" shrinkToFit="1"/>
    </xf>
    <xf numFmtId="198" fontId="13" fillId="0" borderId="15" xfId="0" applyNumberFormat="1" applyFont="1" applyBorder="1" applyAlignment="1">
      <alignment horizontal="right" vertical="center" shrinkToFit="1"/>
    </xf>
    <xf numFmtId="2" fontId="14" fillId="0" borderId="15" xfId="0" applyNumberFormat="1" applyFont="1" applyBorder="1">
      <alignment vertical="center"/>
    </xf>
    <xf numFmtId="201" fontId="13" fillId="0" borderId="14" xfId="0" applyNumberFormat="1" applyFont="1" applyBorder="1" applyAlignment="1">
      <alignment horizontal="right" vertical="center" shrinkToFit="1"/>
    </xf>
    <xf numFmtId="200" fontId="13" fillId="0" borderId="12" xfId="0" applyNumberFormat="1" applyFont="1" applyBorder="1" applyAlignment="1">
      <alignment vertical="center" shrinkToFit="1"/>
    </xf>
    <xf numFmtId="201" fontId="13" fillId="0" borderId="12" xfId="0" applyNumberFormat="1" applyFont="1" applyBorder="1" applyAlignment="1">
      <alignment horizontal="right" vertical="center" shrinkToFit="1"/>
    </xf>
    <xf numFmtId="201" fontId="13" fillId="6" borderId="12" xfId="0" applyNumberFormat="1" applyFont="1" applyFill="1" applyBorder="1" applyAlignment="1">
      <alignment horizontal="right" vertical="center" shrinkToFit="1"/>
    </xf>
    <xf numFmtId="198" fontId="13" fillId="0" borderId="12" xfId="0" applyNumberFormat="1" applyFont="1" applyBorder="1" applyAlignment="1">
      <alignment horizontal="right" vertical="center" shrinkToFit="1"/>
    </xf>
    <xf numFmtId="2" fontId="14" fillId="0" borderId="12" xfId="0" applyNumberFormat="1" applyFont="1" applyBorder="1">
      <alignment vertical="center"/>
    </xf>
    <xf numFmtId="201" fontId="13" fillId="0" borderId="11" xfId="0" applyNumberFormat="1" applyFont="1" applyBorder="1" applyAlignment="1">
      <alignment horizontal="right" vertical="center" shrinkToFit="1"/>
    </xf>
    <xf numFmtId="212" fontId="9" fillId="0" borderId="0" xfId="0" applyNumberFormat="1" applyFont="1" applyAlignment="1">
      <alignment horizontal="left" vertical="center"/>
    </xf>
    <xf numFmtId="0" fontId="12" fillId="0" borderId="12" xfId="0" applyFont="1" applyBorder="1" applyAlignment="1">
      <alignment horizontal="right" vertical="center" shrinkToFit="1"/>
    </xf>
    <xf numFmtId="0" fontId="2" fillId="7" borderId="15" xfId="0" applyFont="1" applyFill="1" applyBorder="1" applyAlignment="1">
      <alignment horizontal="center" vertical="center"/>
    </xf>
    <xf numFmtId="38" fontId="9" fillId="0" borderId="0" xfId="0" applyNumberFormat="1" applyFont="1">
      <alignment vertical="center"/>
    </xf>
    <xf numFmtId="1" fontId="2" fillId="2" borderId="0" xfId="0" applyNumberFormat="1" applyFont="1" applyFill="1" applyAlignment="1">
      <alignment horizontal="left" vertical="center"/>
    </xf>
    <xf numFmtId="0" fontId="2" fillId="0" borderId="3" xfId="0" applyFont="1" applyBorder="1" applyAlignment="1">
      <alignment vertical="center" wrapText="1"/>
    </xf>
    <xf numFmtId="0" fontId="0" fillId="0" borderId="13" xfId="0" applyBorder="1" applyAlignment="1">
      <alignment vertical="center" wrapText="1"/>
    </xf>
    <xf numFmtId="0" fontId="2" fillId="0" borderId="22" xfId="0" applyFont="1" applyBorder="1" applyAlignment="1">
      <alignment vertical="center" wrapText="1"/>
    </xf>
    <xf numFmtId="0" fontId="0" fillId="0" borderId="10" xfId="0" applyBorder="1" applyAlignment="1">
      <alignment vertical="center" wrapText="1"/>
    </xf>
    <xf numFmtId="0" fontId="2" fillId="0" borderId="22" xfId="0" applyFont="1" applyBorder="1" applyAlignment="1">
      <alignment horizontal="center" vertical="center"/>
    </xf>
    <xf numFmtId="0" fontId="0" fillId="0" borderId="10" xfId="0" applyBorder="1" applyAlignment="1">
      <alignment horizontal="center" vertical="center"/>
    </xf>
    <xf numFmtId="0" fontId="2" fillId="0" borderId="21" xfId="0" applyFont="1" applyBorder="1" applyAlignment="1">
      <alignment horizontal="center" vertical="center"/>
    </xf>
    <xf numFmtId="0" fontId="0" fillId="0" borderId="9" xfId="0" applyBorder="1" applyAlignment="1">
      <alignment horizontal="center" vertical="center"/>
    </xf>
    <xf numFmtId="0" fontId="2" fillId="0" borderId="14" xfId="0" applyFont="1" applyBorder="1" applyAlignment="1">
      <alignment vertical="center" wrapText="1"/>
    </xf>
    <xf numFmtId="0" fontId="0" fillId="0" borderId="22" xfId="0" applyBorder="1" applyAlignment="1">
      <alignment vertical="center" wrapText="1"/>
    </xf>
    <xf numFmtId="0" fontId="2" fillId="0" borderId="4" xfId="0" applyFont="1" applyBorder="1" applyAlignment="1">
      <alignment horizontal="center" vertical="center" shrinkToFit="1"/>
    </xf>
    <xf numFmtId="0" fontId="0" fillId="0" borderId="15" xfId="0" applyBorder="1" applyAlignment="1">
      <alignment horizontal="center" vertical="center" shrinkToFit="1"/>
    </xf>
    <xf numFmtId="0" fontId="2" fillId="0" borderId="18" xfId="0" applyFont="1" applyBorder="1" applyAlignment="1">
      <alignment vertical="center" wrapText="1"/>
    </xf>
    <xf numFmtId="0" fontId="0" fillId="0" borderId="14" xfId="0" applyBorder="1" applyAlignment="1">
      <alignment vertical="center" wrapText="1"/>
    </xf>
    <xf numFmtId="0" fontId="2" fillId="0" borderId="16" xfId="0" applyFont="1" applyBorder="1">
      <alignment vertical="center"/>
    </xf>
    <xf numFmtId="0" fontId="0" fillId="0" borderId="16" xfId="0" applyBorder="1">
      <alignment vertical="center"/>
    </xf>
    <xf numFmtId="0" fontId="2" fillId="0" borderId="6" xfId="0" applyFont="1" applyBorder="1">
      <alignment vertical="center"/>
    </xf>
    <xf numFmtId="0" fontId="0" fillId="0" borderId="9" xfId="0" applyBorder="1">
      <alignment vertical="center"/>
    </xf>
    <xf numFmtId="0" fontId="2" fillId="0" borderId="7" xfId="0" applyFont="1" applyBorder="1" applyAlignment="1">
      <alignment vertical="center" shrinkToFit="1"/>
    </xf>
    <xf numFmtId="0" fontId="0" fillId="0" borderId="10" xfId="0" applyBorder="1" applyAlignment="1">
      <alignment vertical="center" shrinkToFit="1"/>
    </xf>
    <xf numFmtId="0" fontId="2" fillId="0" borderId="7" xfId="0" applyFont="1" applyBorder="1">
      <alignment vertical="center"/>
    </xf>
    <xf numFmtId="0" fontId="0" fillId="0" borderId="7" xfId="0" applyBorder="1">
      <alignment vertical="center"/>
    </xf>
    <xf numFmtId="0" fontId="2" fillId="0" borderId="18" xfId="0" applyFont="1" applyBorder="1">
      <alignment vertical="center"/>
    </xf>
    <xf numFmtId="0" fontId="0" fillId="0" borderId="14" xfId="0" applyBorder="1">
      <alignment vertical="center"/>
    </xf>
    <xf numFmtId="0" fontId="2" fillId="0" borderId="15" xfId="0" applyFont="1" applyBorder="1" applyAlignment="1">
      <alignment horizontal="center" vertical="center"/>
    </xf>
    <xf numFmtId="0" fontId="0" fillId="0" borderId="12" xfId="0" applyBorder="1" applyAlignment="1">
      <alignment horizontal="center" vertical="center"/>
    </xf>
    <xf numFmtId="0" fontId="2" fillId="0" borderId="21" xfId="0" applyFont="1" applyBorder="1" applyAlignment="1">
      <alignment horizontal="center" vertical="center" wrapText="1"/>
    </xf>
    <xf numFmtId="0" fontId="0" fillId="0" borderId="9" xfId="0" applyBorder="1" applyAlignment="1">
      <alignment horizontal="center" vertical="center" wrapText="1"/>
    </xf>
    <xf numFmtId="0" fontId="2" fillId="0" borderId="14" xfId="0" applyFont="1" applyBorder="1">
      <alignment vertical="center"/>
    </xf>
    <xf numFmtId="0" fontId="0" fillId="0" borderId="11" xfId="0" applyBorder="1">
      <alignment vertical="center"/>
    </xf>
    <xf numFmtId="0" fontId="2" fillId="0" borderId="4" xfId="0" applyFont="1" applyBorder="1" applyAlignment="1">
      <alignment horizontal="center" vertical="center" wrapText="1"/>
    </xf>
    <xf numFmtId="0" fontId="0" fillId="0" borderId="15" xfId="0" applyBorder="1" applyAlignment="1">
      <alignment horizontal="center"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0" fontId="2" fillId="0" borderId="4" xfId="0" applyFont="1" applyBorder="1">
      <alignment vertical="center"/>
    </xf>
    <xf numFmtId="0" fontId="0" fillId="0" borderId="15" xfId="0" applyBorder="1">
      <alignment vertical="center"/>
    </xf>
    <xf numFmtId="0" fontId="2" fillId="0" borderId="4" xfId="0" applyFont="1" applyBorder="1" applyAlignment="1">
      <alignment horizontal="center" vertical="center"/>
    </xf>
    <xf numFmtId="0" fontId="0" fillId="0" borderId="6" xfId="0" applyBorder="1" applyAlignment="1">
      <alignment horizontal="center" vertical="center"/>
    </xf>
    <xf numFmtId="0" fontId="2" fillId="0" borderId="5" xfId="0" applyFont="1" applyBorder="1" applyAlignment="1">
      <alignment horizontal="center" vertical="center" shrinkToFit="1"/>
    </xf>
    <xf numFmtId="0" fontId="0" fillId="0" borderId="8" xfId="0" applyBorder="1" applyAlignment="1">
      <alignment horizontal="center" vertical="center" shrinkToFit="1"/>
    </xf>
    <xf numFmtId="0" fontId="2" fillId="0" borderId="6" xfId="0" applyFont="1" applyBorder="1" applyAlignment="1">
      <alignment horizontal="center" vertical="center" shrinkToFit="1"/>
    </xf>
    <xf numFmtId="0" fontId="0" fillId="0" borderId="9" xfId="0" applyBorder="1" applyAlignment="1">
      <alignment horizontal="center" vertical="center" shrinkToFit="1"/>
    </xf>
    <xf numFmtId="178" fontId="2" fillId="9" borderId="6" xfId="0" applyNumberFormat="1" applyFont="1" applyFill="1" applyBorder="1" applyAlignment="1">
      <alignment vertical="center" shrinkToFit="1"/>
    </xf>
    <xf numFmtId="178" fontId="0" fillId="9" borderId="9" xfId="0" applyNumberFormat="1" applyFill="1" applyBorder="1" applyAlignment="1">
      <alignment vertical="center" shrinkToFit="1"/>
    </xf>
    <xf numFmtId="178" fontId="2" fillId="0" borderId="6" xfId="0" applyNumberFormat="1" applyFont="1" applyBorder="1" applyAlignment="1">
      <alignment horizontal="center" vertical="center" shrinkToFit="1"/>
    </xf>
    <xf numFmtId="178" fontId="0" fillId="0" borderId="9" xfId="0" applyNumberFormat="1" applyBorder="1" applyAlignment="1">
      <alignment horizontal="center" vertical="center" shrinkToFit="1"/>
    </xf>
    <xf numFmtId="0" fontId="2" fillId="0" borderId="6" xfId="0" applyFont="1" applyBorder="1" applyAlignment="1">
      <alignment horizontal="center" vertical="center"/>
    </xf>
    <xf numFmtId="0" fontId="2" fillId="0" borderId="15" xfId="0" applyFont="1" applyBorder="1">
      <alignment vertical="center"/>
    </xf>
    <xf numFmtId="0" fontId="0" fillId="0" borderId="12" xfId="0" applyBorder="1">
      <alignment vertical="center"/>
    </xf>
    <xf numFmtId="0" fontId="2" fillId="0" borderId="21" xfId="0" applyFont="1" applyBorder="1" applyAlignment="1">
      <alignment horizontal="center" vertical="center" shrinkToFi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0" fillId="0" borderId="8" xfId="0" applyBorder="1" applyAlignment="1">
      <alignment horizontal="center" vertical="center"/>
    </xf>
    <xf numFmtId="177" fontId="2" fillId="0" borderId="21" xfId="0" applyNumberFormat="1" applyFont="1" applyBorder="1">
      <alignmen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xf>
    <xf numFmtId="178" fontId="2" fillId="0" borderId="15" xfId="0" applyNumberFormat="1" applyFont="1" applyBorder="1">
      <alignment vertical="center"/>
    </xf>
    <xf numFmtId="178" fontId="0" fillId="0" borderId="21" xfId="0" applyNumberFormat="1" applyBorder="1">
      <alignment vertical="center"/>
    </xf>
    <xf numFmtId="176" fontId="2" fillId="0" borderId="6" xfId="0" applyNumberFormat="1" applyFont="1" applyBorder="1" applyAlignment="1">
      <alignment vertical="center" shrinkToFit="1"/>
    </xf>
    <xf numFmtId="176" fontId="2" fillId="0" borderId="26" xfId="0" applyNumberFormat="1" applyFont="1" applyBorder="1" applyAlignment="1">
      <alignment vertical="center" shrinkToFit="1"/>
    </xf>
    <xf numFmtId="0" fontId="2" fillId="0" borderId="2" xfId="0" applyFont="1" applyBorder="1" applyAlignment="1">
      <alignment horizontal="center" vertical="center"/>
    </xf>
    <xf numFmtId="0" fontId="0" fillId="0" borderId="26" xfId="0" applyBorder="1" applyAlignment="1">
      <alignment horizontal="center" vertical="center"/>
    </xf>
    <xf numFmtId="0" fontId="2" fillId="0" borderId="2" xfId="0" applyFont="1" applyBorder="1" applyAlignment="1">
      <alignment horizontal="center" vertical="center" wrapText="1"/>
    </xf>
    <xf numFmtId="0" fontId="0" fillId="0" borderId="26" xfId="0" applyBorder="1" applyAlignment="1">
      <alignment horizontal="center" vertical="center" wrapText="1"/>
    </xf>
    <xf numFmtId="0" fontId="2" fillId="0" borderId="26" xfId="0" applyFont="1" applyBorder="1" applyAlignment="1">
      <alignment horizontal="center" vertical="center" shrinkToFit="1"/>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2" xfId="0" applyFont="1" applyBorder="1">
      <alignment vertical="center"/>
    </xf>
    <xf numFmtId="0" fontId="0" fillId="0" borderId="26" xfId="0" applyBorder="1">
      <alignment vertical="center"/>
    </xf>
    <xf numFmtId="0" fontId="2" fillId="0" borderId="21" xfId="0" applyFont="1" applyBorder="1">
      <alignment vertical="center"/>
    </xf>
    <xf numFmtId="0" fontId="4" fillId="0" borderId="7" xfId="0" applyFont="1" applyBorder="1" applyAlignment="1">
      <alignment vertical="center" wrapText="1"/>
    </xf>
    <xf numFmtId="0" fontId="4" fillId="0" borderId="13"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shrinkToFit="1"/>
    </xf>
    <xf numFmtId="176" fontId="2" fillId="0" borderId="2" xfId="0" applyNumberFormat="1" applyFont="1" applyBorder="1" applyAlignment="1">
      <alignment vertical="center" shrinkToFit="1"/>
    </xf>
    <xf numFmtId="0" fontId="2" fillId="0" borderId="2"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15" fillId="0" borderId="3" xfId="0" applyFont="1" applyBorder="1" applyAlignment="1">
      <alignment vertical="center" wrapText="1"/>
    </xf>
    <xf numFmtId="0" fontId="15" fillId="0" borderId="7" xfId="0" applyFont="1" applyBorder="1" applyAlignment="1">
      <alignment vertical="center" wrapText="1"/>
    </xf>
    <xf numFmtId="0" fontId="0" fillId="0" borderId="13" xfId="0" applyBorder="1" applyAlignment="1">
      <alignment horizontal="center" vertical="center"/>
    </xf>
    <xf numFmtId="0" fontId="0" fillId="0" borderId="6" xfId="0" applyBorder="1">
      <alignment vertical="center"/>
    </xf>
    <xf numFmtId="178" fontId="2" fillId="0" borderId="2" xfId="0" applyNumberFormat="1" applyFont="1" applyBorder="1">
      <alignment vertical="center"/>
    </xf>
    <xf numFmtId="178" fontId="2" fillId="0" borderId="2" xfId="0" applyNumberFormat="1" applyFont="1" applyBorder="1" applyAlignment="1">
      <alignment horizontal="center" vertical="center"/>
    </xf>
    <xf numFmtId="178" fontId="2" fillId="0" borderId="21" xfId="0" applyNumberFormat="1" applyFont="1" applyBorder="1">
      <alignment vertical="center"/>
    </xf>
    <xf numFmtId="178" fontId="2" fillId="0" borderId="21" xfId="0" applyNumberFormat="1"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lignment vertical="center"/>
    </xf>
    <xf numFmtId="195" fontId="2" fillId="2" borderId="19" xfId="0" applyNumberFormat="1" applyFont="1" applyFill="1" applyBorder="1" applyAlignment="1">
      <alignment horizontal="center" vertical="center" wrapText="1" shrinkToFit="1"/>
    </xf>
    <xf numFmtId="195" fontId="2" fillId="2" borderId="19" xfId="0" applyNumberFormat="1" applyFont="1" applyFill="1" applyBorder="1" applyAlignment="1">
      <alignment horizontal="center" vertical="center" wrapText="1"/>
    </xf>
    <xf numFmtId="195" fontId="2" fillId="2" borderId="25" xfId="0" applyNumberFormat="1" applyFont="1" applyFill="1" applyBorder="1" applyAlignment="1">
      <alignment horizontal="center" vertical="center" wrapText="1"/>
    </xf>
    <xf numFmtId="176" fontId="2" fillId="0" borderId="15" xfId="0" applyNumberFormat="1" applyFont="1" applyBorder="1">
      <alignment vertical="center"/>
    </xf>
    <xf numFmtId="0" fontId="2" fillId="0" borderId="38" xfId="0" applyFont="1" applyBorder="1" applyAlignment="1">
      <alignment vertical="center" shrinkToFit="1"/>
    </xf>
    <xf numFmtId="0" fontId="2" fillId="0" borderId="34" xfId="0" applyFont="1" applyBorder="1" applyAlignment="1">
      <alignment vertical="center" shrinkToFit="1"/>
    </xf>
    <xf numFmtId="183" fontId="2" fillId="0" borderId="15" xfId="0" applyNumberFormat="1" applyFont="1" applyBorder="1" applyAlignment="1">
      <alignment vertical="center" shrinkToFit="1"/>
    </xf>
    <xf numFmtId="0" fontId="2" fillId="0" borderId="15" xfId="0" applyFont="1" applyBorder="1" applyAlignment="1">
      <alignment horizontal="center" vertical="center" shrinkToFit="1"/>
    </xf>
    <xf numFmtId="0" fontId="2" fillId="0" borderId="36" xfId="0" applyFont="1" applyBorder="1" applyAlignment="1">
      <alignment vertical="center" shrinkToFit="1"/>
    </xf>
    <xf numFmtId="0" fontId="2" fillId="0" borderId="0" xfId="0" applyFont="1" applyAlignment="1">
      <alignment vertical="center" shrinkToFit="1"/>
    </xf>
    <xf numFmtId="0" fontId="2" fillId="0" borderId="12" xfId="0" applyFont="1" applyBorder="1" applyAlignment="1">
      <alignment horizontal="center" vertical="center" wrapText="1"/>
    </xf>
    <xf numFmtId="183" fontId="2" fillId="0" borderId="12" xfId="0" applyNumberFormat="1" applyFont="1" applyBorder="1" applyAlignment="1">
      <alignment vertical="center" shrinkToFit="1"/>
    </xf>
    <xf numFmtId="0" fontId="2" fillId="0" borderId="12" xfId="0" applyFont="1" applyBorder="1" applyAlignment="1">
      <alignment horizontal="center" vertical="center" shrinkToFit="1"/>
    </xf>
    <xf numFmtId="195" fontId="2" fillId="2" borderId="49" xfId="0" applyNumberFormat="1" applyFont="1" applyFill="1" applyBorder="1" applyAlignment="1">
      <alignment horizontal="center" vertical="center" wrapText="1" shrinkToFit="1"/>
    </xf>
    <xf numFmtId="0" fontId="2" fillId="0" borderId="26" xfId="0" applyFont="1" applyBorder="1" applyAlignment="1">
      <alignment horizontal="center" vertical="center" wrapText="1"/>
    </xf>
    <xf numFmtId="176" fontId="2" fillId="0" borderId="26" xfId="0" applyNumberFormat="1" applyFont="1" applyBorder="1">
      <alignment vertical="center"/>
    </xf>
    <xf numFmtId="0" fontId="2" fillId="0" borderId="26" xfId="0" applyFont="1" applyBorder="1" applyAlignment="1">
      <alignment horizontal="center" vertical="center"/>
    </xf>
    <xf numFmtId="183" fontId="2" fillId="0" borderId="21" xfId="0" applyNumberFormat="1" applyFont="1" applyBorder="1" applyAlignment="1">
      <alignment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195" fontId="8" fillId="2" borderId="19" xfId="0" applyNumberFormat="1" applyFont="1" applyFill="1" applyBorder="1" applyAlignment="1">
      <alignment horizontal="center" vertical="center" wrapText="1" shrinkToFit="1"/>
    </xf>
    <xf numFmtId="195" fontId="8" fillId="2" borderId="19" xfId="0" applyNumberFormat="1" applyFont="1" applyFill="1" applyBorder="1" applyAlignment="1">
      <alignment horizontal="center" vertical="center" wrapText="1"/>
    </xf>
    <xf numFmtId="195" fontId="2" fillId="2" borderId="23" xfId="0" applyNumberFormat="1" applyFont="1" applyFill="1" applyBorder="1" applyAlignment="1">
      <alignment horizontal="center" vertical="center" wrapText="1" shrinkToFit="1"/>
    </xf>
    <xf numFmtId="195" fontId="2" fillId="2" borderId="5" xfId="0" applyNumberFormat="1" applyFont="1" applyFill="1" applyBorder="1" applyAlignment="1">
      <alignment horizontal="center" vertical="center" wrapText="1" shrinkToFit="1"/>
    </xf>
    <xf numFmtId="195" fontId="2" fillId="2" borderId="5" xfId="0" applyNumberFormat="1" applyFont="1" applyFill="1" applyBorder="1" applyAlignment="1">
      <alignment horizontal="center" vertical="center" wrapText="1"/>
    </xf>
    <xf numFmtId="195" fontId="2" fillId="2" borderId="5" xfId="0" applyNumberFormat="1" applyFont="1" applyFill="1" applyBorder="1" applyAlignment="1">
      <alignment horizontal="center" vertical="center"/>
    </xf>
    <xf numFmtId="195" fontId="2" fillId="2" borderId="8" xfId="0" applyNumberFormat="1" applyFont="1" applyFill="1" applyBorder="1" applyAlignment="1">
      <alignment horizontal="center" vertical="center"/>
    </xf>
    <xf numFmtId="0" fontId="2" fillId="0" borderId="9" xfId="0" applyFont="1" applyBorder="1" applyAlignment="1">
      <alignment horizontal="center" vertical="center"/>
    </xf>
    <xf numFmtId="183" fontId="2" fillId="0" borderId="6" xfId="0" applyNumberFormat="1" applyFont="1" applyBorder="1" applyAlignment="1">
      <alignment vertical="center" shrinkToFit="1"/>
    </xf>
    <xf numFmtId="0" fontId="2" fillId="0" borderId="9" xfId="0" applyFont="1" applyBorder="1">
      <alignment vertical="center"/>
    </xf>
    <xf numFmtId="195" fontId="2" fillId="2" borderId="49" xfId="0" applyNumberFormat="1" applyFont="1" applyFill="1" applyBorder="1" applyAlignment="1">
      <alignment horizontal="center" vertical="center"/>
    </xf>
    <xf numFmtId="0" fontId="2" fillId="0" borderId="26" xfId="0" applyFont="1" applyBorder="1">
      <alignment vertical="center"/>
    </xf>
    <xf numFmtId="196" fontId="2" fillId="2" borderId="5" xfId="0" applyNumberFormat="1" applyFont="1" applyFill="1" applyBorder="1" applyAlignment="1">
      <alignment horizontal="center" vertical="center" wrapText="1" shrinkToFit="1"/>
    </xf>
    <xf numFmtId="196" fontId="2" fillId="2" borderId="5" xfId="0" applyNumberFormat="1" applyFont="1" applyFill="1" applyBorder="1" applyAlignment="1">
      <alignment horizontal="center" vertical="center" wrapText="1"/>
    </xf>
    <xf numFmtId="196" fontId="2" fillId="2" borderId="5" xfId="0" applyNumberFormat="1" applyFont="1" applyFill="1" applyBorder="1" applyAlignment="1">
      <alignment horizontal="center" vertical="center"/>
    </xf>
    <xf numFmtId="196" fontId="0" fillId="2" borderId="5" xfId="0" applyNumberFormat="1" applyFill="1" applyBorder="1" applyAlignment="1">
      <alignment horizontal="center" vertical="center"/>
    </xf>
    <xf numFmtId="196" fontId="0" fillId="2" borderId="8" xfId="0" applyNumberFormat="1" applyFill="1" applyBorder="1" applyAlignment="1">
      <alignment horizontal="center" vertical="center"/>
    </xf>
    <xf numFmtId="196" fontId="2" fillId="2" borderId="1" xfId="0" applyNumberFormat="1" applyFont="1" applyFill="1" applyBorder="1" applyAlignment="1">
      <alignment horizontal="center" vertical="center" wrapText="1" shrinkToFit="1"/>
    </xf>
    <xf numFmtId="176" fontId="2" fillId="0" borderId="4" xfId="0" applyNumberFormat="1" applyFont="1" applyBorder="1">
      <alignment vertical="center"/>
    </xf>
    <xf numFmtId="0" fontId="2" fillId="0" borderId="43" xfId="0" applyFont="1" applyBorder="1" applyAlignment="1">
      <alignment vertical="center" shrinkToFit="1"/>
    </xf>
    <xf numFmtId="0" fontId="2" fillId="0" borderId="16" xfId="0" applyFont="1" applyBorder="1" applyAlignment="1">
      <alignment vertical="center" shrinkToFit="1"/>
    </xf>
    <xf numFmtId="196" fontId="0" fillId="2" borderId="49" xfId="0" applyNumberFormat="1" applyFill="1" applyBorder="1" applyAlignment="1">
      <alignment horizontal="center" vertical="center"/>
    </xf>
    <xf numFmtId="196" fontId="2" fillId="2" borderId="23" xfId="0" applyNumberFormat="1" applyFont="1" applyFill="1" applyBorder="1" applyAlignment="1">
      <alignment horizontal="center" vertical="center" wrapText="1" shrinkToFit="1"/>
    </xf>
    <xf numFmtId="0" fontId="2" fillId="0" borderId="34" xfId="0" applyFont="1" applyBorder="1">
      <alignment vertical="center"/>
    </xf>
    <xf numFmtId="0" fontId="2" fillId="0" borderId="6" xfId="0" applyFont="1" applyBorder="1" applyAlignment="1">
      <alignment vertical="center" wrapText="1"/>
    </xf>
    <xf numFmtId="0" fontId="2" fillId="0" borderId="26" xfId="0" applyFont="1" applyBorder="1" applyAlignment="1">
      <alignment vertical="center" wrapText="1"/>
    </xf>
    <xf numFmtId="183" fontId="2" fillId="9" borderId="6" xfId="0" applyNumberFormat="1" applyFont="1" applyFill="1" applyBorder="1">
      <alignment vertical="center"/>
    </xf>
    <xf numFmtId="183" fontId="2" fillId="9" borderId="26" xfId="0" applyNumberFormat="1" applyFont="1" applyFill="1" applyBorder="1">
      <alignment vertical="center"/>
    </xf>
    <xf numFmtId="0" fontId="2" fillId="0" borderId="38" xfId="0" applyFont="1" applyBorder="1">
      <alignment vertical="center"/>
    </xf>
    <xf numFmtId="0" fontId="2" fillId="0" borderId="35" xfId="0" applyFont="1" applyBorder="1">
      <alignment vertical="center"/>
    </xf>
    <xf numFmtId="0" fontId="2" fillId="0" borderId="21" xfId="0" applyFont="1" applyBorder="1" applyAlignment="1">
      <alignment vertical="center" wrapText="1"/>
    </xf>
    <xf numFmtId="183" fontId="2" fillId="9" borderId="21" xfId="0" applyNumberFormat="1" applyFont="1" applyFill="1" applyBorder="1">
      <alignment vertical="center"/>
    </xf>
    <xf numFmtId="0" fontId="2" fillId="9" borderId="26" xfId="0" applyFont="1" applyFill="1" applyBorder="1">
      <alignment vertical="center"/>
    </xf>
    <xf numFmtId="213" fontId="2" fillId="9" borderId="6" xfId="0" applyNumberFormat="1" applyFont="1" applyFill="1" applyBorder="1">
      <alignment vertical="center"/>
    </xf>
    <xf numFmtId="213" fontId="2" fillId="9" borderId="26" xfId="0" applyNumberFormat="1" applyFont="1" applyFill="1" applyBorder="1">
      <alignment vertical="center"/>
    </xf>
    <xf numFmtId="192" fontId="2" fillId="0" borderId="21" xfId="0" applyNumberFormat="1" applyFont="1" applyBorder="1">
      <alignment vertical="center"/>
    </xf>
    <xf numFmtId="192" fontId="2" fillId="0" borderId="26" xfId="0" applyNumberFormat="1" applyFont="1" applyBorder="1">
      <alignment vertical="center"/>
    </xf>
    <xf numFmtId="0" fontId="2" fillId="0" borderId="36"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lignment vertical="center"/>
    </xf>
    <xf numFmtId="0" fontId="2" fillId="0" borderId="39" xfId="0" applyFont="1" applyBorder="1">
      <alignment vertical="center"/>
    </xf>
    <xf numFmtId="204" fontId="2" fillId="2" borderId="23" xfId="0" applyNumberFormat="1" applyFont="1" applyFill="1" applyBorder="1" applyAlignment="1">
      <alignment horizontal="center" vertical="center" wrapText="1" shrinkToFit="1"/>
    </xf>
    <xf numFmtId="204" fontId="2" fillId="2" borderId="5" xfId="0" applyNumberFormat="1" applyFont="1" applyFill="1" applyBorder="1" applyAlignment="1">
      <alignment horizontal="center" vertical="center" wrapText="1" shrinkToFit="1"/>
    </xf>
    <xf numFmtId="204" fontId="2" fillId="2" borderId="8" xfId="0" applyNumberFormat="1" applyFont="1" applyFill="1" applyBorder="1" applyAlignment="1">
      <alignment horizontal="center" vertical="center" wrapText="1" shrinkToFit="1"/>
    </xf>
    <xf numFmtId="0" fontId="2" fillId="0" borderId="9" xfId="0" applyFont="1" applyBorder="1" applyAlignment="1">
      <alignment vertical="center" wrapText="1"/>
    </xf>
    <xf numFmtId="192" fontId="2" fillId="0" borderId="9" xfId="0" applyNumberFormat="1" applyFont="1" applyBorder="1">
      <alignment vertical="center"/>
    </xf>
    <xf numFmtId="0" fontId="2" fillId="0" borderId="50" xfId="0" applyFont="1" applyBorder="1">
      <alignment vertical="center"/>
    </xf>
    <xf numFmtId="0" fontId="2" fillId="0" borderId="51" xfId="0" applyFont="1" applyBorder="1">
      <alignment vertical="center"/>
    </xf>
    <xf numFmtId="204" fontId="2" fillId="2" borderId="49" xfId="0" applyNumberFormat="1" applyFont="1" applyFill="1" applyBorder="1" applyAlignment="1">
      <alignment horizontal="center" vertical="center" wrapText="1" shrinkToFit="1"/>
    </xf>
    <xf numFmtId="204" fontId="2" fillId="2" borderId="1" xfId="0" applyNumberFormat="1" applyFont="1" applyFill="1" applyBorder="1" applyAlignment="1">
      <alignment horizontal="center" vertical="center" wrapText="1" shrinkToFit="1"/>
    </xf>
    <xf numFmtId="0" fontId="2" fillId="0" borderId="2" xfId="0" applyFont="1" applyBorder="1" applyAlignment="1">
      <alignment vertical="center" wrapText="1"/>
    </xf>
    <xf numFmtId="183" fontId="2" fillId="9" borderId="2" xfId="0" applyNumberFormat="1" applyFont="1" applyFill="1" applyBorder="1">
      <alignment vertical="center"/>
    </xf>
    <xf numFmtId="213" fontId="2" fillId="9" borderId="21" xfId="0" applyNumberFormat="1" applyFont="1" applyFill="1" applyBorder="1">
      <alignment vertical="center"/>
    </xf>
    <xf numFmtId="0" fontId="0" fillId="0" borderId="0" xfId="0" applyAlignment="1">
      <alignment horizontal="right" vertical="center" shrinkToFit="1"/>
    </xf>
    <xf numFmtId="0" fontId="0" fillId="0" borderId="28" xfId="0" applyBorder="1" applyAlignment="1">
      <alignment vertical="center" shrinkToFit="1"/>
    </xf>
    <xf numFmtId="205" fontId="4" fillId="0" borderId="5" xfId="0" applyNumberFormat="1" applyFont="1" applyBorder="1" applyAlignment="1">
      <alignment horizontal="center" vertical="center" textRotation="255" wrapText="1" shrinkToFit="1"/>
    </xf>
    <xf numFmtId="205" fontId="4" fillId="0" borderId="49" xfId="0" applyNumberFormat="1" applyFont="1" applyBorder="1" applyAlignment="1">
      <alignment horizontal="center" vertical="center" textRotation="255" wrapText="1" shrinkToFit="1"/>
    </xf>
    <xf numFmtId="0" fontId="0" fillId="0" borderId="35" xfId="0" applyBorder="1">
      <alignment vertical="center"/>
    </xf>
    <xf numFmtId="194" fontId="2" fillId="0" borderId="21" xfId="0" applyNumberFormat="1" applyFont="1" applyBorder="1">
      <alignment vertical="center"/>
    </xf>
    <xf numFmtId="194" fontId="2" fillId="0" borderId="26" xfId="0" applyNumberFormat="1" applyFont="1" applyBorder="1">
      <alignment vertical="center"/>
    </xf>
    <xf numFmtId="0" fontId="0" fillId="0" borderId="39" xfId="0" applyBorder="1">
      <alignment vertical="center"/>
    </xf>
    <xf numFmtId="194" fontId="2" fillId="9" borderId="6" xfId="0" applyNumberFormat="1" applyFont="1" applyFill="1" applyBorder="1">
      <alignment vertical="center"/>
    </xf>
    <xf numFmtId="194" fontId="2" fillId="9" borderId="26" xfId="0" applyNumberFormat="1" applyFont="1" applyFill="1" applyBorder="1">
      <alignment vertical="center"/>
    </xf>
    <xf numFmtId="0" fontId="4" fillId="0" borderId="38" xfId="0" applyFont="1" applyBorder="1" applyAlignment="1">
      <alignment vertical="center" wrapText="1"/>
    </xf>
    <xf numFmtId="0" fontId="7" fillId="0" borderId="35" xfId="0" applyFont="1" applyBorder="1" applyAlignment="1">
      <alignment vertical="center" wrapText="1"/>
    </xf>
    <xf numFmtId="194" fontId="2" fillId="0" borderId="6" xfId="0" applyNumberFormat="1" applyFont="1" applyBorder="1">
      <alignment vertical="center"/>
    </xf>
    <xf numFmtId="0" fontId="2" fillId="0" borderId="36" xfId="0" applyFont="1" applyBorder="1">
      <alignment vertical="center"/>
    </xf>
    <xf numFmtId="0" fontId="0" fillId="0" borderId="28" xfId="0" applyBorder="1">
      <alignment vertical="center"/>
    </xf>
    <xf numFmtId="0" fontId="0" fillId="0" borderId="51" xfId="0" applyBorder="1">
      <alignment vertical="center"/>
    </xf>
    <xf numFmtId="210" fontId="2" fillId="9" borderId="5" xfId="0" applyNumberFormat="1" applyFont="1" applyFill="1" applyBorder="1" applyAlignment="1">
      <alignment horizontal="center" vertical="center" textRotation="255" wrapText="1" shrinkToFit="1"/>
    </xf>
    <xf numFmtId="210" fontId="0" fillId="9" borderId="5" xfId="0" applyNumberFormat="1" applyFill="1" applyBorder="1" applyAlignment="1">
      <alignment horizontal="center" vertical="center" textRotation="255" wrapText="1" shrinkToFit="1"/>
    </xf>
    <xf numFmtId="210" fontId="2" fillId="9" borderId="23" xfId="0" applyNumberFormat="1" applyFont="1" applyFill="1" applyBorder="1" applyAlignment="1">
      <alignment horizontal="center" vertical="center" textRotation="255" wrapText="1" shrinkToFit="1"/>
    </xf>
    <xf numFmtId="208" fontId="2" fillId="2" borderId="5" xfId="0" applyNumberFormat="1" applyFont="1" applyFill="1" applyBorder="1" applyAlignment="1">
      <alignment horizontal="center" vertical="center" wrapText="1" shrinkToFit="1"/>
    </xf>
    <xf numFmtId="208" fontId="0" fillId="2" borderId="49" xfId="0" applyNumberFormat="1" applyFill="1" applyBorder="1" applyAlignment="1">
      <alignment horizontal="center" vertical="center" wrapText="1" shrinkToFit="1"/>
    </xf>
    <xf numFmtId="208" fontId="0" fillId="2" borderId="8" xfId="0" applyNumberFormat="1" applyFill="1" applyBorder="1" applyAlignment="1">
      <alignment horizontal="center" vertical="center" wrapText="1" shrinkToFit="1"/>
    </xf>
    <xf numFmtId="184" fontId="8" fillId="0" borderId="43" xfId="0" applyNumberFormat="1" applyFont="1" applyBorder="1" applyAlignment="1">
      <alignment horizontal="left" vertical="center"/>
    </xf>
    <xf numFmtId="0" fontId="2" fillId="0" borderId="1"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8" xfId="0" applyBorder="1" applyAlignment="1">
      <alignment horizontal="center" vertical="center" wrapText="1" shrinkToFit="1"/>
    </xf>
    <xf numFmtId="209" fontId="2" fillId="2" borderId="19" xfId="0" applyNumberFormat="1" applyFont="1" applyFill="1" applyBorder="1" applyAlignment="1">
      <alignment horizontal="center" vertical="center" wrapText="1" shrinkToFit="1"/>
    </xf>
    <xf numFmtId="209" fontId="0" fillId="2" borderId="19" xfId="0" applyNumberFormat="1" applyFill="1" applyBorder="1" applyAlignment="1">
      <alignment horizontal="center" vertical="center" wrapText="1" shrinkToFit="1"/>
    </xf>
    <xf numFmtId="0" fontId="2" fillId="0" borderId="29" xfId="0" applyFont="1" applyBorder="1" applyAlignment="1">
      <alignment vertical="center" shrinkToFit="1"/>
    </xf>
    <xf numFmtId="0" fontId="0" fillId="0" borderId="30" xfId="0" applyBorder="1" applyAlignment="1">
      <alignment vertical="center" shrinkToFit="1"/>
    </xf>
    <xf numFmtId="0" fontId="2" fillId="2" borderId="23" xfId="0" applyFont="1"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0" borderId="0" xfId="0" applyAlignment="1">
      <alignment vertical="center" shrinkToFit="1"/>
    </xf>
    <xf numFmtId="0" fontId="2" fillId="0" borderId="54" xfId="0" applyFont="1" applyBorder="1" applyAlignment="1">
      <alignment horizontal="center" vertical="center" wrapText="1" shrinkToFit="1"/>
    </xf>
    <xf numFmtId="0" fontId="2" fillId="0" borderId="56" xfId="0" applyFont="1" applyBorder="1" applyAlignment="1">
      <alignment vertical="center" shrinkToFit="1"/>
    </xf>
    <xf numFmtId="0" fontId="2" fillId="0" borderId="58" xfId="0" applyFont="1" applyBorder="1" applyAlignment="1">
      <alignment vertical="center" shrinkToFit="1"/>
    </xf>
    <xf numFmtId="0" fontId="2" fillId="0" borderId="50" xfId="0" applyFont="1" applyBorder="1" applyAlignment="1">
      <alignment vertical="center" shrinkToFit="1"/>
    </xf>
    <xf numFmtId="0" fontId="0" fillId="0" borderId="52" xfId="0" applyBorder="1" applyAlignment="1">
      <alignment vertical="center" shrinkToFit="1"/>
    </xf>
    <xf numFmtId="194" fontId="2" fillId="0" borderId="2" xfId="0" applyNumberFormat="1" applyFont="1" applyBorder="1">
      <alignment vertical="center"/>
    </xf>
    <xf numFmtId="192" fontId="2" fillId="9" borderId="21" xfId="0" applyNumberFormat="1" applyFont="1" applyFill="1" applyBorder="1">
      <alignment vertical="center"/>
    </xf>
    <xf numFmtId="192" fontId="2" fillId="9" borderId="6" xfId="0" applyNumberFormat="1" applyFont="1" applyFill="1" applyBorder="1">
      <alignment vertical="center"/>
    </xf>
    <xf numFmtId="0" fontId="2" fillId="0" borderId="15" xfId="0" applyFont="1" applyBorder="1" applyAlignment="1">
      <alignment vertical="center" wrapText="1"/>
    </xf>
    <xf numFmtId="192" fontId="2" fillId="9" borderId="26" xfId="0" applyNumberFormat="1" applyFont="1" applyFill="1" applyBorder="1">
      <alignment vertical="center"/>
    </xf>
    <xf numFmtId="193" fontId="2" fillId="0" borderId="55" xfId="0" applyNumberFormat="1" applyFont="1" applyBorder="1" applyAlignment="1">
      <alignment horizontal="center" vertical="center" wrapText="1"/>
    </xf>
    <xf numFmtId="193"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94" fontId="2" fillId="0" borderId="9" xfId="0" applyNumberFormat="1" applyFont="1" applyBorder="1">
      <alignment vertical="center"/>
    </xf>
    <xf numFmtId="203" fontId="2" fillId="0" borderId="55" xfId="0" applyNumberFormat="1" applyFont="1" applyBorder="1">
      <alignment vertical="center"/>
    </xf>
    <xf numFmtId="203" fontId="2" fillId="0" borderId="9" xfId="0" applyNumberFormat="1" applyFont="1" applyBorder="1">
      <alignment vertical="center"/>
    </xf>
    <xf numFmtId="0" fontId="2" fillId="0" borderId="55" xfId="0" applyFont="1" applyBorder="1" applyAlignment="1">
      <alignment horizontal="center" vertical="center"/>
    </xf>
    <xf numFmtId="203" fontId="2" fillId="9" borderId="6" xfId="0" applyNumberFormat="1" applyFont="1" applyFill="1" applyBorder="1">
      <alignment vertical="center"/>
    </xf>
    <xf numFmtId="203" fontId="2" fillId="9" borderId="21" xfId="0" applyNumberFormat="1" applyFont="1" applyFill="1" applyBorder="1">
      <alignment vertical="center"/>
    </xf>
    <xf numFmtId="203" fontId="2" fillId="9" borderId="26" xfId="0" applyNumberFormat="1" applyFont="1" applyFill="1" applyBorder="1">
      <alignment vertical="center"/>
    </xf>
    <xf numFmtId="209" fontId="2" fillId="2" borderId="17" xfId="0" applyNumberFormat="1" applyFont="1" applyFill="1" applyBorder="1" applyAlignment="1">
      <alignment horizontal="center" vertical="center" wrapText="1" shrinkToFit="1"/>
    </xf>
    <xf numFmtId="0" fontId="2" fillId="0" borderId="4" xfId="0" applyFont="1" applyBorder="1" applyAlignment="1">
      <alignment vertical="center" wrapText="1"/>
    </xf>
    <xf numFmtId="203" fontId="2" fillId="9" borderId="2" xfId="0" applyNumberFormat="1" applyFont="1" applyFill="1" applyBorder="1">
      <alignment vertical="center"/>
    </xf>
    <xf numFmtId="0" fontId="0" fillId="0" borderId="45" xfId="0" applyBorder="1">
      <alignment vertical="center"/>
    </xf>
    <xf numFmtId="0" fontId="0" fillId="0" borderId="34" xfId="0" applyBorder="1">
      <alignment vertical="center"/>
    </xf>
    <xf numFmtId="0" fontId="0" fillId="0" borderId="47" xfId="0" applyBorder="1">
      <alignment vertical="center"/>
    </xf>
    <xf numFmtId="0" fontId="9" fillId="8" borderId="1" xfId="0" applyFont="1" applyFill="1" applyBorder="1" applyAlignment="1">
      <alignment horizontal="center" vertical="center"/>
    </xf>
    <xf numFmtId="0" fontId="9" fillId="8" borderId="49"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26" xfId="0" applyFont="1" applyFill="1" applyBorder="1" applyAlignment="1">
      <alignment horizontal="center" vertical="center"/>
    </xf>
    <xf numFmtId="0" fontId="9" fillId="8" borderId="2"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0" borderId="0" xfId="0" applyFont="1" applyAlignment="1">
      <alignment horizontal="right" vertical="center"/>
    </xf>
    <xf numFmtId="0" fontId="9" fillId="8" borderId="3" xfId="0" applyFont="1" applyFill="1" applyBorder="1" applyAlignment="1">
      <alignment horizontal="center" vertical="center" wrapText="1"/>
    </xf>
    <xf numFmtId="0" fontId="9" fillId="8" borderId="13" xfId="0" applyFont="1" applyFill="1" applyBorder="1" applyAlignment="1">
      <alignment horizontal="center" vertical="center" wrapText="1"/>
    </xf>
    <xf numFmtId="1" fontId="12" fillId="6" borderId="21" xfId="0" applyNumberFormat="1" applyFont="1" applyFill="1" applyBorder="1" applyAlignment="1">
      <alignment horizontal="right" vertical="center" shrinkToFit="1"/>
    </xf>
    <xf numFmtId="1" fontId="12" fillId="6" borderId="9" xfId="0" applyNumberFormat="1" applyFont="1" applyFill="1" applyBorder="1" applyAlignment="1">
      <alignment horizontal="right" vertical="center" shrinkToFit="1"/>
    </xf>
    <xf numFmtId="0" fontId="9" fillId="8" borderId="6" xfId="0" applyFont="1" applyFill="1" applyBorder="1" applyAlignment="1">
      <alignment horizontal="center" vertical="center"/>
    </xf>
    <xf numFmtId="0" fontId="0" fillId="0" borderId="0" xfId="0" applyAlignment="1">
      <alignment horizontal="right" vertical="center"/>
    </xf>
    <xf numFmtId="0" fontId="10" fillId="0" borderId="0" xfId="0" applyFont="1" applyAlignment="1">
      <alignment vertical="center" shrinkToFit="1"/>
    </xf>
    <xf numFmtId="201" fontId="12" fillId="0" borderId="0" xfId="0" applyNumberFormat="1" applyFont="1" applyAlignment="1">
      <alignment horizontal="right" vertical="center" shrinkToFit="1"/>
    </xf>
    <xf numFmtId="0" fontId="9" fillId="0" borderId="64" xfId="0" applyFont="1" applyBorder="1" applyAlignment="1">
      <alignment horizontal="right" vertical="center" shrinkToFit="1"/>
    </xf>
    <xf numFmtId="0" fontId="0" fillId="0" borderId="65" xfId="0" applyBorder="1" applyAlignment="1">
      <alignment horizontal="right" vertical="center" shrinkToFit="1"/>
    </xf>
    <xf numFmtId="201" fontId="12" fillId="0" borderId="16" xfId="0" applyNumberFormat="1" applyFont="1" applyBorder="1" applyAlignment="1">
      <alignment horizontal="right" vertical="center" shrinkToFit="1"/>
    </xf>
    <xf numFmtId="0" fontId="0" fillId="0" borderId="16" xfId="0" applyBorder="1" applyAlignment="1">
      <alignment horizontal="right" vertical="center" shrinkToFit="1"/>
    </xf>
    <xf numFmtId="0" fontId="0" fillId="0" borderId="38"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5" xfId="0" applyBorder="1" applyAlignment="1">
      <alignment horizontal="center" vertical="center"/>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21"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5" xfId="0" applyBorder="1" applyAlignment="1">
      <alignment horizontal="center" vertical="center" wrapText="1"/>
    </xf>
    <xf numFmtId="176" fontId="0" fillId="0" borderId="15" xfId="0" applyNumberFormat="1" applyBorder="1">
      <alignment vertical="center"/>
    </xf>
    <xf numFmtId="0" fontId="0" fillId="0" borderId="38" xfId="0" applyBorder="1" applyAlignment="1">
      <alignment vertical="center" shrinkToFit="1"/>
    </xf>
    <xf numFmtId="0" fontId="0" fillId="0" borderId="34" xfId="0" applyBorder="1" applyAlignment="1">
      <alignment vertical="center" shrinkToFit="1"/>
    </xf>
    <xf numFmtId="0" fontId="0" fillId="0" borderId="21" xfId="0" applyBorder="1" applyAlignment="1">
      <alignment horizontal="center" vertical="center" wrapText="1"/>
    </xf>
    <xf numFmtId="183" fontId="0" fillId="0" borderId="21" xfId="0" applyNumberFormat="1" applyBorder="1" applyAlignment="1">
      <alignment vertical="center" shrinkToFit="1"/>
    </xf>
    <xf numFmtId="183" fontId="0" fillId="0" borderId="6" xfId="0" applyNumberFormat="1" applyBorder="1" applyAlignment="1">
      <alignment vertical="center" shrinkToFit="1"/>
    </xf>
    <xf numFmtId="0" fontId="0" fillId="0" borderId="21" xfId="0" applyBorder="1" applyAlignment="1">
      <alignment horizontal="center" vertical="center" shrinkToFit="1"/>
    </xf>
    <xf numFmtId="0" fontId="0" fillId="0" borderId="36" xfId="0" applyBorder="1" applyAlignment="1">
      <alignment vertical="center" shrinkToFit="1"/>
    </xf>
    <xf numFmtId="0" fontId="0" fillId="0" borderId="0" xfId="0">
      <alignment vertical="center"/>
    </xf>
    <xf numFmtId="0" fontId="0" fillId="0" borderId="15" xfId="0" applyBorder="1" applyAlignment="1">
      <alignment horizontal="center" vertical="center" wrapText="1" shrinkToFit="1"/>
    </xf>
    <xf numFmtId="183" fontId="0" fillId="0" borderId="15" xfId="0" applyNumberFormat="1" applyBorder="1" applyAlignment="1">
      <alignment vertical="center" shrinkToFit="1"/>
    </xf>
  </cellXfs>
  <cellStyles count="2">
    <cellStyle name="桁区切り" xfId="1" builtinId="6"/>
    <cellStyle name="標準" xfId="0" builtinId="0"/>
  </cellStyles>
  <dxfs count="0"/>
  <tableStyles count="1" defaultTableStyle="TableStyleMedium2" defaultPivotStyle="PivotStyleLight16">
    <tableStyle name="テーブル スタイル 1" pivot="0" count="0" xr9:uid="{BDBB118E-B437-4C71-B63C-9E76DE41DF74}"/>
  </tableStyles>
  <colors>
    <mruColors>
      <color rgb="FFFFCCCC"/>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91C4-BD5D-4A5B-81F2-F2F750A255A2}">
  <sheetPr>
    <tabColor rgb="FFFF99FF"/>
    <pageSetUpPr fitToPage="1"/>
  </sheetPr>
  <dimension ref="A1:J40"/>
  <sheetViews>
    <sheetView showGridLines="0" view="pageBreakPreview" zoomScale="115" zoomScaleNormal="110" zoomScaleSheetLayoutView="115" workbookViewId="0">
      <selection activeCell="I9" sqref="I9:I10"/>
    </sheetView>
  </sheetViews>
  <sheetFormatPr defaultRowHeight="18.75" x14ac:dyDescent="0.4"/>
  <cols>
    <col min="1" max="1" width="2.625" customWidth="1"/>
    <col min="2" max="2" width="11.625" customWidth="1"/>
    <col min="3" max="3" width="16.625" customWidth="1"/>
    <col min="7" max="7" width="9.625" customWidth="1"/>
    <col min="9" max="9" width="22" customWidth="1"/>
    <col min="10" max="10" width="2.625" customWidth="1"/>
  </cols>
  <sheetData>
    <row r="1" spans="1:10" ht="21.95" customHeight="1" x14ac:dyDescent="0.4">
      <c r="A1" s="2"/>
      <c r="B1" s="3" t="s">
        <v>0</v>
      </c>
      <c r="C1" s="2"/>
      <c r="D1" s="2"/>
      <c r="E1" s="2"/>
      <c r="F1" s="2"/>
      <c r="G1" s="2"/>
      <c r="H1" s="172" t="s">
        <v>287</v>
      </c>
      <c r="I1" s="270" t="s">
        <v>363</v>
      </c>
      <c r="J1" s="2"/>
    </row>
    <row r="2" spans="1:10" ht="21.95" customHeight="1" thickBot="1" x14ac:dyDescent="0.45">
      <c r="A2" s="2"/>
      <c r="B2" s="19" t="s">
        <v>1</v>
      </c>
      <c r="C2" s="2"/>
      <c r="D2" s="2"/>
      <c r="E2" s="2"/>
      <c r="F2" s="2"/>
      <c r="G2" s="2"/>
      <c r="H2" s="2"/>
      <c r="I2" s="2"/>
      <c r="J2" s="2"/>
    </row>
    <row r="3" spans="1:10" ht="21.95" customHeight="1" x14ac:dyDescent="0.4">
      <c r="A3" s="2"/>
      <c r="B3" s="325" t="s">
        <v>2</v>
      </c>
      <c r="C3" s="336" t="s">
        <v>37</v>
      </c>
      <c r="D3" s="311" t="s">
        <v>5</v>
      </c>
      <c r="E3" s="311"/>
      <c r="F3" s="336" t="s">
        <v>34</v>
      </c>
      <c r="G3" s="336" t="s">
        <v>33</v>
      </c>
      <c r="H3" s="336" t="s">
        <v>35</v>
      </c>
      <c r="I3" s="348" t="s">
        <v>36</v>
      </c>
      <c r="J3" s="2"/>
    </row>
    <row r="4" spans="1:10" ht="21.95" customHeight="1" thickBot="1" x14ac:dyDescent="0.45">
      <c r="A4" s="2"/>
      <c r="B4" s="326"/>
      <c r="C4" s="321"/>
      <c r="D4" s="4" t="s">
        <v>3</v>
      </c>
      <c r="E4" s="4" t="s">
        <v>4</v>
      </c>
      <c r="F4" s="321"/>
      <c r="G4" s="321"/>
      <c r="H4" s="321"/>
      <c r="I4" s="349"/>
      <c r="J4" s="2"/>
    </row>
    <row r="5" spans="1:10" ht="21.95" customHeight="1" x14ac:dyDescent="0.4">
      <c r="A5" s="2"/>
      <c r="B5" s="325" t="s">
        <v>6</v>
      </c>
      <c r="C5" s="350" t="s">
        <v>281</v>
      </c>
      <c r="D5" s="351">
        <f>IF(超過材積配分表!E37=0,"",超過材積配分表!E37)</f>
        <v>14</v>
      </c>
      <c r="E5" s="351"/>
      <c r="F5" s="350" t="s">
        <v>10</v>
      </c>
      <c r="G5" s="352" t="s">
        <v>141</v>
      </c>
      <c r="H5" s="350" t="s">
        <v>6</v>
      </c>
      <c r="I5" s="354" t="s">
        <v>381</v>
      </c>
      <c r="J5" s="2"/>
    </row>
    <row r="6" spans="1:10" ht="21.95" customHeight="1" x14ac:dyDescent="0.4">
      <c r="A6" s="2"/>
      <c r="B6" s="326"/>
      <c r="C6" s="315"/>
      <c r="D6" s="334"/>
      <c r="E6" s="334"/>
      <c r="F6" s="315"/>
      <c r="G6" s="353"/>
      <c r="H6" s="315"/>
      <c r="I6" s="355"/>
      <c r="J6" s="2"/>
    </row>
    <row r="7" spans="1:10" ht="21.95" customHeight="1" x14ac:dyDescent="0.4">
      <c r="A7" s="2"/>
      <c r="B7" s="326"/>
      <c r="C7" s="315"/>
      <c r="D7" s="334"/>
      <c r="E7" s="334"/>
      <c r="F7" s="315"/>
      <c r="G7" s="353"/>
      <c r="H7" s="315"/>
      <c r="I7" s="355"/>
      <c r="J7" s="2"/>
    </row>
    <row r="8" spans="1:10" ht="21.95" customHeight="1" x14ac:dyDescent="0.4">
      <c r="A8" s="2"/>
      <c r="B8" s="326"/>
      <c r="C8" s="315"/>
      <c r="D8" s="334"/>
      <c r="E8" s="334"/>
      <c r="F8" s="315"/>
      <c r="G8" s="315"/>
      <c r="H8" s="315"/>
      <c r="I8" s="355"/>
      <c r="J8" s="2"/>
    </row>
    <row r="9" spans="1:10" ht="21.95" customHeight="1" x14ac:dyDescent="0.4">
      <c r="A9" s="2"/>
      <c r="B9" s="326"/>
      <c r="C9" s="324" t="s">
        <v>7</v>
      </c>
      <c r="D9" s="328">
        <f>IF(超過材積配分表!M37=0,"",超過材積配分表!M37)</f>
        <v>1089</v>
      </c>
      <c r="E9" s="328"/>
      <c r="F9" s="279" t="s">
        <v>11</v>
      </c>
      <c r="G9" s="279" t="s">
        <v>326</v>
      </c>
      <c r="H9" s="279" t="s">
        <v>6</v>
      </c>
      <c r="I9" s="277" t="str">
        <f>IF(D9="","","同上")</f>
        <v>同上</v>
      </c>
      <c r="J9" s="2"/>
    </row>
    <row r="10" spans="1:10" ht="21.95" customHeight="1" x14ac:dyDescent="0.4">
      <c r="A10" s="2"/>
      <c r="B10" s="326"/>
      <c r="C10" s="330"/>
      <c r="D10" s="357"/>
      <c r="E10" s="357"/>
      <c r="F10" s="312"/>
      <c r="G10" s="312"/>
      <c r="H10" s="312"/>
      <c r="I10" s="356"/>
      <c r="J10" s="2"/>
    </row>
    <row r="11" spans="1:10" ht="21.95" customHeight="1" x14ac:dyDescent="0.4">
      <c r="A11" s="2"/>
      <c r="B11" s="326"/>
      <c r="C11" s="324" t="s">
        <v>8</v>
      </c>
      <c r="D11" s="328">
        <f>IF(超過材積配分表!M37=0,"",超過材積配分表!M37)</f>
        <v>1089</v>
      </c>
      <c r="E11" s="328"/>
      <c r="F11" s="279" t="s">
        <v>11</v>
      </c>
      <c r="G11" s="279" t="s">
        <v>327</v>
      </c>
      <c r="H11" s="279" t="s">
        <v>6</v>
      </c>
      <c r="I11" s="349" t="str">
        <f>IF(D11="","","同上")</f>
        <v>同上</v>
      </c>
      <c r="J11" s="2"/>
    </row>
    <row r="12" spans="1:10" ht="21.95" customHeight="1" thickBot="1" x14ac:dyDescent="0.45">
      <c r="A12" s="2"/>
      <c r="B12" s="326"/>
      <c r="C12" s="316"/>
      <c r="D12" s="290"/>
      <c r="E12" s="290"/>
      <c r="F12" s="280"/>
      <c r="G12" s="280"/>
      <c r="H12" s="280"/>
      <c r="I12" s="278"/>
      <c r="J12" s="2"/>
    </row>
    <row r="13" spans="1:10" ht="21.95" customHeight="1" x14ac:dyDescent="0.4">
      <c r="A13" s="2"/>
      <c r="B13" s="326"/>
      <c r="C13" s="315" t="s">
        <v>350</v>
      </c>
      <c r="D13" s="334">
        <f>IF(超過材積配分表!E50=0,"",超過材積配分表!E50)</f>
        <v>5.1700000000000008</v>
      </c>
      <c r="E13" s="334"/>
      <c r="F13" s="315" t="s">
        <v>10</v>
      </c>
      <c r="G13" s="353" t="s">
        <v>61</v>
      </c>
      <c r="H13" s="315" t="s">
        <v>6</v>
      </c>
      <c r="I13" s="346" t="s">
        <v>379</v>
      </c>
      <c r="J13" s="2"/>
    </row>
    <row r="14" spans="1:10" ht="21.95" customHeight="1" x14ac:dyDescent="0.4">
      <c r="A14" s="2"/>
      <c r="B14" s="326"/>
      <c r="C14" s="340"/>
      <c r="D14" s="335"/>
      <c r="E14" s="335"/>
      <c r="F14" s="340"/>
      <c r="G14" s="340"/>
      <c r="H14" s="340"/>
      <c r="I14" s="347"/>
      <c r="J14" s="2"/>
    </row>
    <row r="15" spans="1:10" ht="21.95" customHeight="1" x14ac:dyDescent="0.4">
      <c r="A15" s="2"/>
      <c r="B15" s="326"/>
      <c r="C15" s="324" t="s">
        <v>8</v>
      </c>
      <c r="D15" s="328">
        <f>IF(超過材積配分表!M50=0,"",超過材積配分表!M50)</f>
        <v>414</v>
      </c>
      <c r="E15" s="328"/>
      <c r="F15" s="279" t="s">
        <v>11</v>
      </c>
      <c r="G15" s="279" t="s">
        <v>327</v>
      </c>
      <c r="H15" s="279" t="s">
        <v>6</v>
      </c>
      <c r="I15" s="277" t="str">
        <f>IF(D15="","","同上")</f>
        <v>同上</v>
      </c>
      <c r="J15" s="2"/>
    </row>
    <row r="16" spans="1:10" ht="21.95" customHeight="1" thickBot="1" x14ac:dyDescent="0.45">
      <c r="A16" s="2"/>
      <c r="B16" s="326"/>
      <c r="C16" s="316"/>
      <c r="D16" s="290"/>
      <c r="E16" s="290"/>
      <c r="F16" s="280"/>
      <c r="G16" s="280"/>
      <c r="H16" s="280"/>
      <c r="I16" s="278"/>
      <c r="J16" s="2"/>
    </row>
    <row r="17" spans="1:10" ht="21.95" customHeight="1" x14ac:dyDescent="0.4">
      <c r="A17" s="2"/>
      <c r="B17" s="326"/>
      <c r="C17" s="315" t="s">
        <v>9</v>
      </c>
      <c r="D17" s="334">
        <f>IF(超過材積配分表!E76=0,"",超過材積配分表!E76)</f>
        <v>8.83</v>
      </c>
      <c r="E17" s="334"/>
      <c r="F17" s="315" t="s">
        <v>10</v>
      </c>
      <c r="G17" s="353" t="s">
        <v>12</v>
      </c>
      <c r="H17" s="315" t="s">
        <v>6</v>
      </c>
      <c r="I17" s="346" t="s">
        <v>382</v>
      </c>
      <c r="J17" s="2"/>
    </row>
    <row r="18" spans="1:10" ht="21.95" customHeight="1" x14ac:dyDescent="0.4">
      <c r="A18" s="2"/>
      <c r="B18" s="326"/>
      <c r="C18" s="340"/>
      <c r="D18" s="335"/>
      <c r="E18" s="335"/>
      <c r="F18" s="340"/>
      <c r="G18" s="340"/>
      <c r="H18" s="340"/>
      <c r="I18" s="347"/>
      <c r="J18" s="2"/>
    </row>
    <row r="19" spans="1:10" ht="21.95" customHeight="1" x14ac:dyDescent="0.4">
      <c r="A19" s="2"/>
      <c r="B19" s="326"/>
      <c r="C19" s="324" t="s">
        <v>8</v>
      </c>
      <c r="D19" s="328">
        <f>IF(超過材積配分表!M76=0,"",超過材積配分表!M76)</f>
        <v>638</v>
      </c>
      <c r="E19" s="328"/>
      <c r="F19" s="279" t="s">
        <v>11</v>
      </c>
      <c r="G19" s="279" t="s">
        <v>327</v>
      </c>
      <c r="H19" s="279" t="s">
        <v>6</v>
      </c>
      <c r="I19" s="277" t="str">
        <f>IF(D19="","","同上")</f>
        <v>同上</v>
      </c>
      <c r="J19" s="2"/>
    </row>
    <row r="20" spans="1:10" ht="21.95" customHeight="1" thickBot="1" x14ac:dyDescent="0.45">
      <c r="A20" s="2"/>
      <c r="B20" s="327"/>
      <c r="C20" s="316"/>
      <c r="D20" s="290"/>
      <c r="E20" s="290"/>
      <c r="F20" s="280"/>
      <c r="G20" s="280"/>
      <c r="H20" s="280"/>
      <c r="I20" s="278"/>
      <c r="J20" s="2"/>
    </row>
    <row r="21" spans="1:10" ht="21.95" customHeight="1" x14ac:dyDescent="0.4">
      <c r="A21" s="2"/>
      <c r="B21" s="362" t="s">
        <v>13</v>
      </c>
      <c r="C21" s="311" t="s">
        <v>14</v>
      </c>
      <c r="D21" s="159">
        <f>IF(森林作業道!Q2="","",森林作業道!Q2)</f>
        <v>9</v>
      </c>
      <c r="E21" s="11"/>
      <c r="F21" s="5" t="s">
        <v>23</v>
      </c>
      <c r="G21" s="283" t="s">
        <v>25</v>
      </c>
      <c r="H21" s="283" t="s">
        <v>6</v>
      </c>
      <c r="I21" s="285"/>
      <c r="J21" s="2"/>
    </row>
    <row r="22" spans="1:10" ht="21.95" customHeight="1" x14ac:dyDescent="0.4">
      <c r="A22" s="2"/>
      <c r="B22" s="329"/>
      <c r="C22" s="304"/>
      <c r="D22" s="12">
        <f>IF(森林作業道!P272=0,"",森林作業道!P272)</f>
        <v>3684</v>
      </c>
      <c r="E22" s="13"/>
      <c r="F22" s="14" t="s">
        <v>24</v>
      </c>
      <c r="G22" s="284"/>
      <c r="H22" s="284"/>
      <c r="I22" s="286"/>
      <c r="J22" s="2"/>
    </row>
    <row r="23" spans="1:10" ht="21.95" customHeight="1" x14ac:dyDescent="0.4">
      <c r="A23" s="2"/>
      <c r="B23" s="329"/>
      <c r="C23" s="297" t="s">
        <v>26</v>
      </c>
      <c r="D23" s="332">
        <f>IF(森林作業道!Q272=0,"",森林作業道!Q272)</f>
        <v>521.70000000000005</v>
      </c>
      <c r="E23" s="297"/>
      <c r="F23" s="297" t="s">
        <v>27</v>
      </c>
      <c r="G23" s="297"/>
      <c r="H23" s="297" t="s">
        <v>6</v>
      </c>
      <c r="I23" s="281"/>
      <c r="J23" s="2"/>
    </row>
    <row r="24" spans="1:10" ht="21.95" customHeight="1" x14ac:dyDescent="0.4">
      <c r="A24" s="2"/>
      <c r="B24" s="329"/>
      <c r="C24" s="331"/>
      <c r="D24" s="333"/>
      <c r="E24" s="331"/>
      <c r="F24" s="331"/>
      <c r="G24" s="331"/>
      <c r="H24" s="331"/>
      <c r="I24" s="282"/>
      <c r="J24" s="2"/>
    </row>
    <row r="25" spans="1:10" ht="21.95" customHeight="1" x14ac:dyDescent="0.4">
      <c r="A25" s="2"/>
      <c r="B25" s="329"/>
      <c r="C25" s="297" t="s">
        <v>284</v>
      </c>
      <c r="D25" s="332">
        <f>IF(森林作業道!R272=0,"",森林作業道!R272)</f>
        <v>1</v>
      </c>
      <c r="E25" s="297"/>
      <c r="F25" s="297" t="s">
        <v>27</v>
      </c>
      <c r="G25" s="305" t="s">
        <v>369</v>
      </c>
      <c r="H25" s="297" t="s">
        <v>6</v>
      </c>
      <c r="I25" s="281"/>
      <c r="J25" s="2"/>
    </row>
    <row r="26" spans="1:10" ht="21.95" customHeight="1" thickBot="1" x14ac:dyDescent="0.45">
      <c r="A26" s="2"/>
      <c r="B26" s="314"/>
      <c r="C26" s="331"/>
      <c r="D26" s="333"/>
      <c r="E26" s="331"/>
      <c r="F26" s="331"/>
      <c r="G26" s="331"/>
      <c r="H26" s="331"/>
      <c r="I26" s="282"/>
      <c r="J26" s="2"/>
    </row>
    <row r="27" spans="1:10" ht="21.95" customHeight="1" x14ac:dyDescent="0.4">
      <c r="A27" s="2"/>
      <c r="B27" s="325" t="s">
        <v>19</v>
      </c>
      <c r="C27" s="336" t="s">
        <v>15</v>
      </c>
      <c r="D27" s="358">
        <f>IF(林業用施設!D4="","",林業用施設!D4)</f>
        <v>3</v>
      </c>
      <c r="E27" s="359"/>
      <c r="F27" s="359" t="s">
        <v>272</v>
      </c>
      <c r="G27" s="343" t="s">
        <v>370</v>
      </c>
      <c r="H27" s="336" t="s">
        <v>6</v>
      </c>
      <c r="I27" s="273"/>
      <c r="J27" s="2"/>
    </row>
    <row r="28" spans="1:10" ht="21.95" customHeight="1" x14ac:dyDescent="0.4">
      <c r="A28" s="2"/>
      <c r="B28" s="326"/>
      <c r="C28" s="337"/>
      <c r="D28" s="357"/>
      <c r="E28" s="337"/>
      <c r="F28" s="337"/>
      <c r="G28" s="344"/>
      <c r="H28" s="337"/>
      <c r="I28" s="274"/>
      <c r="J28" s="2"/>
    </row>
    <row r="29" spans="1:10" ht="21.95" customHeight="1" x14ac:dyDescent="0.4">
      <c r="A29" s="2"/>
      <c r="B29" s="326"/>
      <c r="C29" s="279" t="s">
        <v>273</v>
      </c>
      <c r="D29" s="360">
        <f>IF(林業用施設!R6="","",林業用施設!R6)</f>
        <v>7</v>
      </c>
      <c r="E29" s="361"/>
      <c r="F29" s="361" t="s">
        <v>272</v>
      </c>
      <c r="G29" s="345" t="s">
        <v>371</v>
      </c>
      <c r="H29" s="279" t="s">
        <v>274</v>
      </c>
      <c r="I29" s="275"/>
      <c r="J29" s="2"/>
    </row>
    <row r="30" spans="1:10" ht="21.95" customHeight="1" thickBot="1" x14ac:dyDescent="0.45">
      <c r="A30" s="2"/>
      <c r="B30" s="327"/>
      <c r="C30" s="280"/>
      <c r="D30" s="290"/>
      <c r="E30" s="280"/>
      <c r="F30" s="280"/>
      <c r="G30" s="290"/>
      <c r="H30" s="280"/>
      <c r="I30" s="276"/>
      <c r="J30" s="2"/>
    </row>
    <row r="31" spans="1:10" ht="21.95" customHeight="1" x14ac:dyDescent="0.4">
      <c r="A31" s="2"/>
      <c r="B31" s="313" t="s">
        <v>20</v>
      </c>
      <c r="C31" s="315" t="s">
        <v>16</v>
      </c>
      <c r="D31" s="160">
        <f>IF(拡散防止・放射線測定!C24="","",拡散防止・放射線測定!C24)</f>
        <v>5</v>
      </c>
      <c r="E31" s="7"/>
      <c r="F31" s="6" t="s">
        <v>27</v>
      </c>
      <c r="G31" s="204" t="s">
        <v>28</v>
      </c>
      <c r="H31" s="341" t="s">
        <v>29</v>
      </c>
      <c r="I31" s="293" t="s">
        <v>378</v>
      </c>
      <c r="J31" s="2"/>
    </row>
    <row r="32" spans="1:10" ht="21.95" customHeight="1" thickBot="1" x14ac:dyDescent="0.45">
      <c r="A32" s="2"/>
      <c r="B32" s="329"/>
      <c r="C32" s="330"/>
      <c r="D32" s="208">
        <f>IF(拡散防止・放射線測定!D24="","",拡散防止・放射線測定!D24)</f>
        <v>285</v>
      </c>
      <c r="E32" s="17"/>
      <c r="F32" s="18" t="s">
        <v>24</v>
      </c>
      <c r="G32" s="7" t="s">
        <v>354</v>
      </c>
      <c r="H32" s="342"/>
      <c r="I32" s="294"/>
      <c r="J32" s="2"/>
    </row>
    <row r="33" spans="1:10" ht="21.95" customHeight="1" x14ac:dyDescent="0.4">
      <c r="A33" s="2"/>
      <c r="B33" s="306" t="s">
        <v>21</v>
      </c>
      <c r="C33" s="303" t="s">
        <v>17</v>
      </c>
      <c r="D33" s="309">
        <f>IF(拡散防止・放射線測定!D30=0,"",拡散防止・放射線測定!D30)</f>
        <v>28</v>
      </c>
      <c r="E33" s="311"/>
      <c r="F33" s="311" t="s">
        <v>30</v>
      </c>
      <c r="G33" s="311" t="s">
        <v>31</v>
      </c>
      <c r="H33" s="338" t="s">
        <v>29</v>
      </c>
      <c r="I33" s="295" t="str">
        <f>IF(D33="","","Csl")</f>
        <v>Csl</v>
      </c>
      <c r="J33" s="2"/>
    </row>
    <row r="34" spans="1:10" ht="21.95" customHeight="1" x14ac:dyDescent="0.4">
      <c r="A34" s="2"/>
      <c r="B34" s="307"/>
      <c r="C34" s="304"/>
      <c r="D34" s="310"/>
      <c r="E34" s="304"/>
      <c r="F34" s="304"/>
      <c r="G34" s="304"/>
      <c r="H34" s="339"/>
      <c r="I34" s="296"/>
      <c r="J34" s="2"/>
    </row>
    <row r="35" spans="1:10" ht="21.95" customHeight="1" x14ac:dyDescent="0.4">
      <c r="A35" s="2"/>
      <c r="B35" s="307"/>
      <c r="C35" s="305" t="s">
        <v>282</v>
      </c>
      <c r="D35" s="322">
        <f>IF(拡散防止・放射線測定!D32=0,"",拡散防止・放射線測定!D32)</f>
        <v>28</v>
      </c>
      <c r="E35" s="297"/>
      <c r="F35" s="297" t="s">
        <v>30</v>
      </c>
      <c r="G35" s="297" t="s">
        <v>31</v>
      </c>
      <c r="H35" s="299" t="s">
        <v>29</v>
      </c>
      <c r="I35" s="301" t="str">
        <f>IF(D35="","","Csl")</f>
        <v>Csl</v>
      </c>
      <c r="J35" s="2"/>
    </row>
    <row r="36" spans="1:10" ht="21.95" customHeight="1" thickBot="1" x14ac:dyDescent="0.45">
      <c r="A36" s="2"/>
      <c r="B36" s="308"/>
      <c r="C36" s="298"/>
      <c r="D36" s="323"/>
      <c r="E36" s="298"/>
      <c r="F36" s="298"/>
      <c r="G36" s="298"/>
      <c r="H36" s="300"/>
      <c r="I36" s="302"/>
      <c r="J36" s="2"/>
    </row>
    <row r="37" spans="1:10" ht="21.95" customHeight="1" x14ac:dyDescent="0.4">
      <c r="A37" s="2"/>
      <c r="B37" s="313" t="s">
        <v>22</v>
      </c>
      <c r="C37" s="315" t="s">
        <v>18</v>
      </c>
      <c r="D37" s="317">
        <v>3</v>
      </c>
      <c r="E37" s="319"/>
      <c r="F37" s="321" t="s">
        <v>32</v>
      </c>
      <c r="G37" s="289"/>
      <c r="H37" s="289"/>
      <c r="I37" s="291" t="s">
        <v>328</v>
      </c>
      <c r="J37" s="2"/>
    </row>
    <row r="38" spans="1:10" ht="21.95" customHeight="1" thickBot="1" x14ac:dyDescent="0.45">
      <c r="A38" s="2"/>
      <c r="B38" s="314"/>
      <c r="C38" s="316"/>
      <c r="D38" s="318"/>
      <c r="E38" s="320"/>
      <c r="F38" s="280"/>
      <c r="G38" s="290"/>
      <c r="H38" s="290"/>
      <c r="I38" s="292"/>
      <c r="J38" s="2"/>
    </row>
    <row r="39" spans="1:10" ht="21.95" customHeight="1" x14ac:dyDescent="0.4">
      <c r="A39" s="2"/>
      <c r="B39" s="287" t="s">
        <v>297</v>
      </c>
      <c r="C39" s="288"/>
      <c r="D39" s="288"/>
      <c r="E39" s="288"/>
      <c r="F39" s="288"/>
      <c r="G39" s="288"/>
      <c r="H39" s="288"/>
      <c r="I39" s="288"/>
      <c r="J39" s="2"/>
    </row>
    <row r="40" spans="1:10" x14ac:dyDescent="0.4">
      <c r="A40" s="2"/>
      <c r="B40" s="8"/>
      <c r="C40" s="2"/>
      <c r="D40" s="2"/>
      <c r="E40" s="2"/>
      <c r="F40" s="2"/>
      <c r="G40" s="2"/>
      <c r="H40" s="2"/>
      <c r="I40" s="2"/>
      <c r="J40" s="2"/>
    </row>
  </sheetData>
  <mergeCells count="119">
    <mergeCell ref="I25:I26"/>
    <mergeCell ref="B21:B26"/>
    <mergeCell ref="H13:H14"/>
    <mergeCell ref="I13:I14"/>
    <mergeCell ref="C15:C16"/>
    <mergeCell ref="D15:D16"/>
    <mergeCell ref="E15:E16"/>
    <mergeCell ref="F15:F16"/>
    <mergeCell ref="G15:G16"/>
    <mergeCell ref="H15:H16"/>
    <mergeCell ref="I15:I16"/>
    <mergeCell ref="C13:C14"/>
    <mergeCell ref="D13:D14"/>
    <mergeCell ref="E13:E14"/>
    <mergeCell ref="F13:F14"/>
    <mergeCell ref="G13:G14"/>
    <mergeCell ref="H17:H18"/>
    <mergeCell ref="G17:G18"/>
    <mergeCell ref="C29:C30"/>
    <mergeCell ref="D27:D28"/>
    <mergeCell ref="E27:E28"/>
    <mergeCell ref="F27:F28"/>
    <mergeCell ref="D29:D30"/>
    <mergeCell ref="E29:E30"/>
    <mergeCell ref="F29:F30"/>
    <mergeCell ref="B3:B4"/>
    <mergeCell ref="C3:C4"/>
    <mergeCell ref="F3:F4"/>
    <mergeCell ref="F9:F10"/>
    <mergeCell ref="C25:C26"/>
    <mergeCell ref="D25:D26"/>
    <mergeCell ref="E25:E26"/>
    <mergeCell ref="F25:F26"/>
    <mergeCell ref="G3:G4"/>
    <mergeCell ref="H3:H4"/>
    <mergeCell ref="I17:I18"/>
    <mergeCell ref="I3:I4"/>
    <mergeCell ref="C17:C18"/>
    <mergeCell ref="C5:C8"/>
    <mergeCell ref="D5:D8"/>
    <mergeCell ref="E5:E8"/>
    <mergeCell ref="F5:F8"/>
    <mergeCell ref="G5:G8"/>
    <mergeCell ref="H5:H8"/>
    <mergeCell ref="I5:I8"/>
    <mergeCell ref="D3:E3"/>
    <mergeCell ref="I9:I10"/>
    <mergeCell ref="C11:C12"/>
    <mergeCell ref="D11:D12"/>
    <mergeCell ref="E11:E12"/>
    <mergeCell ref="F11:F12"/>
    <mergeCell ref="G11:G12"/>
    <mergeCell ref="H11:H12"/>
    <mergeCell ref="I11:I12"/>
    <mergeCell ref="C9:C10"/>
    <mergeCell ref="D9:D10"/>
    <mergeCell ref="E9:E10"/>
    <mergeCell ref="H33:H34"/>
    <mergeCell ref="F17:F18"/>
    <mergeCell ref="H31:H32"/>
    <mergeCell ref="F19:F20"/>
    <mergeCell ref="H19:H20"/>
    <mergeCell ref="F23:F24"/>
    <mergeCell ref="G23:G24"/>
    <mergeCell ref="H23:H24"/>
    <mergeCell ref="G27:G28"/>
    <mergeCell ref="H27:H28"/>
    <mergeCell ref="G29:G30"/>
    <mergeCell ref="H29:H30"/>
    <mergeCell ref="G25:G26"/>
    <mergeCell ref="H25:H26"/>
    <mergeCell ref="G9:G10"/>
    <mergeCell ref="H9:H10"/>
    <mergeCell ref="B37:B38"/>
    <mergeCell ref="C37:C38"/>
    <mergeCell ref="D37:D38"/>
    <mergeCell ref="E37:E38"/>
    <mergeCell ref="F37:F38"/>
    <mergeCell ref="D35:D36"/>
    <mergeCell ref="C19:C20"/>
    <mergeCell ref="B5:B20"/>
    <mergeCell ref="D19:D20"/>
    <mergeCell ref="E19:E20"/>
    <mergeCell ref="B27:B30"/>
    <mergeCell ref="B31:B32"/>
    <mergeCell ref="C31:C32"/>
    <mergeCell ref="C21:C22"/>
    <mergeCell ref="C23:C24"/>
    <mergeCell ref="D23:D24"/>
    <mergeCell ref="E23:E24"/>
    <mergeCell ref="D17:D18"/>
    <mergeCell ref="E17:E18"/>
    <mergeCell ref="C27:C28"/>
    <mergeCell ref="F33:F34"/>
    <mergeCell ref="G33:G34"/>
    <mergeCell ref="I27:I28"/>
    <mergeCell ref="I29:I30"/>
    <mergeCell ref="I19:I20"/>
    <mergeCell ref="G19:G20"/>
    <mergeCell ref="I23:I24"/>
    <mergeCell ref="G21:G22"/>
    <mergeCell ref="H21:H22"/>
    <mergeCell ref="I21:I22"/>
    <mergeCell ref="B39:I39"/>
    <mergeCell ref="G37:G38"/>
    <mergeCell ref="H37:H38"/>
    <mergeCell ref="I37:I38"/>
    <mergeCell ref="I31:I32"/>
    <mergeCell ref="I33:I34"/>
    <mergeCell ref="E35:E36"/>
    <mergeCell ref="F35:F36"/>
    <mergeCell ref="G35:G36"/>
    <mergeCell ref="H35:H36"/>
    <mergeCell ref="I35:I36"/>
    <mergeCell ref="C33:C34"/>
    <mergeCell ref="C35:C36"/>
    <mergeCell ref="B33:B36"/>
    <mergeCell ref="D33:D34"/>
    <mergeCell ref="E33:E34"/>
  </mergeCells>
  <phoneticPr fontId="1"/>
  <pageMargins left="0.74803149606299213" right="0.55118110236220474" top="0.74803149606299213" bottom="0.74803149606299213" header="0.31496062992125984" footer="0.31496062992125984"/>
  <pageSetup paperSize="9" scale="85"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2D48A-EEAD-4F34-AA6B-4AA786C05B78}">
  <dimension ref="B1:N44"/>
  <sheetViews>
    <sheetView showGridLines="0" zoomScale="75" zoomScaleNormal="75" workbookViewId="0">
      <selection activeCell="J12" sqref="J12"/>
    </sheetView>
  </sheetViews>
  <sheetFormatPr defaultRowHeight="18.75" x14ac:dyDescent="0.4"/>
  <cols>
    <col min="1" max="1" width="2.625" customWidth="1"/>
    <col min="3" max="3" width="13.875" customWidth="1"/>
    <col min="5" max="5" width="6.5" customWidth="1"/>
    <col min="6" max="6" width="11.75" bestFit="1" customWidth="1"/>
    <col min="7" max="7" width="16.25" customWidth="1"/>
    <col min="8" max="8" width="9.625" customWidth="1"/>
    <col min="9" max="9" width="2.625" customWidth="1"/>
    <col min="10" max="10" width="9.625" customWidth="1"/>
    <col min="11" max="11" width="2.625" customWidth="1"/>
    <col min="12" max="12" width="9.625" customWidth="1"/>
    <col min="13" max="13" width="2.625" customWidth="1"/>
    <col min="14" max="14" width="9.625" customWidth="1"/>
  </cols>
  <sheetData>
    <row r="1" spans="2:14" x14ac:dyDescent="0.4">
      <c r="B1" s="19"/>
      <c r="I1" s="52"/>
      <c r="J1" s="53" t="s">
        <v>142</v>
      </c>
      <c r="K1" s="54"/>
    </row>
    <row r="2" spans="2:14" x14ac:dyDescent="0.4">
      <c r="B2" s="2" t="s">
        <v>39</v>
      </c>
    </row>
    <row r="3" spans="2:14" x14ac:dyDescent="0.4">
      <c r="B3" s="10" t="s">
        <v>140</v>
      </c>
      <c r="C3" s="10" t="s">
        <v>139</v>
      </c>
      <c r="D3" s="10" t="s">
        <v>138</v>
      </c>
      <c r="E3" s="10" t="s">
        <v>137</v>
      </c>
      <c r="F3" s="284" t="s">
        <v>135</v>
      </c>
      <c r="G3" s="284"/>
      <c r="H3" s="284" t="s">
        <v>136</v>
      </c>
      <c r="I3" s="284"/>
      <c r="J3" s="284"/>
      <c r="K3" s="284"/>
      <c r="L3" s="284"/>
      <c r="M3" s="284"/>
      <c r="N3" s="284"/>
    </row>
    <row r="4" spans="2:14" x14ac:dyDescent="0.4">
      <c r="B4" s="534" t="s">
        <v>141</v>
      </c>
      <c r="C4" s="524" t="s">
        <v>115</v>
      </c>
      <c r="D4" s="525">
        <f>J4</f>
        <v>0.35</v>
      </c>
      <c r="E4" s="304" t="s">
        <v>10</v>
      </c>
      <c r="F4" s="82" t="s">
        <v>41</v>
      </c>
      <c r="G4" s="189" t="s">
        <v>45</v>
      </c>
      <c r="H4" s="368" t="s">
        <v>116</v>
      </c>
      <c r="I4" s="369"/>
      <c r="J4" s="83">
        <v>0.35</v>
      </c>
      <c r="K4" s="28"/>
      <c r="L4" s="28"/>
      <c r="M4" s="28"/>
      <c r="N4" s="34"/>
    </row>
    <row r="5" spans="2:14" x14ac:dyDescent="0.4">
      <c r="B5" s="534"/>
      <c r="C5" s="524"/>
      <c r="D5" s="525"/>
      <c r="E5" s="304"/>
      <c r="F5" s="85" t="s">
        <v>174</v>
      </c>
      <c r="G5" s="190" t="s">
        <v>49</v>
      </c>
      <c r="H5" s="103">
        <v>1500</v>
      </c>
      <c r="I5" s="2"/>
      <c r="J5" s="149"/>
      <c r="N5" s="35"/>
    </row>
    <row r="6" spans="2:14" x14ac:dyDescent="0.4">
      <c r="B6" s="534"/>
      <c r="C6" s="524"/>
      <c r="D6" s="525"/>
      <c r="E6" s="304"/>
      <c r="F6" s="85" t="s">
        <v>114</v>
      </c>
      <c r="G6" s="190" t="s">
        <v>176</v>
      </c>
      <c r="H6" s="91">
        <v>20</v>
      </c>
      <c r="I6" s="2"/>
      <c r="J6" s="2"/>
      <c r="N6" s="35"/>
    </row>
    <row r="7" spans="2:14" x14ac:dyDescent="0.4">
      <c r="B7" s="534"/>
      <c r="C7" s="524"/>
      <c r="D7" s="525"/>
      <c r="E7" s="304"/>
      <c r="F7" s="85" t="s">
        <v>113</v>
      </c>
      <c r="G7" s="190" t="s">
        <v>278</v>
      </c>
      <c r="H7" s="102">
        <v>33.299999999999997</v>
      </c>
      <c r="I7" s="96"/>
      <c r="J7" s="96"/>
      <c r="K7" s="38"/>
      <c r="L7" s="38"/>
      <c r="M7" s="38"/>
      <c r="N7" s="36"/>
    </row>
    <row r="8" spans="2:14" x14ac:dyDescent="0.4">
      <c r="B8" s="534"/>
      <c r="C8" s="524" t="s">
        <v>117</v>
      </c>
      <c r="D8" s="535">
        <f>L11</f>
        <v>34</v>
      </c>
      <c r="E8" s="284" t="s">
        <v>11</v>
      </c>
      <c r="F8" s="31" t="s">
        <v>118</v>
      </c>
      <c r="G8" s="77">
        <v>200</v>
      </c>
      <c r="H8" s="31" t="s">
        <v>129</v>
      </c>
      <c r="I8" s="28"/>
      <c r="J8" s="28"/>
      <c r="K8" s="28"/>
      <c r="L8" s="28"/>
      <c r="M8" s="28"/>
      <c r="N8" s="34"/>
    </row>
    <row r="9" spans="2:14" x14ac:dyDescent="0.4">
      <c r="B9" s="534"/>
      <c r="C9" s="524"/>
      <c r="D9" s="535"/>
      <c r="E9" s="284"/>
      <c r="F9" s="32" t="s">
        <v>119</v>
      </c>
      <c r="G9" s="78">
        <v>0.25</v>
      </c>
      <c r="H9" s="532" t="s">
        <v>130</v>
      </c>
      <c r="I9" s="469"/>
      <c r="N9" s="35"/>
    </row>
    <row r="10" spans="2:14" x14ac:dyDescent="0.4">
      <c r="B10" s="534"/>
      <c r="C10" s="524"/>
      <c r="D10" s="535"/>
      <c r="E10" s="284"/>
      <c r="F10" s="32"/>
      <c r="G10" s="35"/>
      <c r="H10" s="41">
        <f>D4</f>
        <v>0.35</v>
      </c>
      <c r="I10" t="s">
        <v>134</v>
      </c>
      <c r="J10" s="48">
        <v>145</v>
      </c>
      <c r="K10" t="s">
        <v>134</v>
      </c>
      <c r="L10" s="49">
        <v>0.67500000000000004</v>
      </c>
      <c r="N10" s="35" t="s">
        <v>131</v>
      </c>
    </row>
    <row r="11" spans="2:14" x14ac:dyDescent="0.4">
      <c r="B11" s="534"/>
      <c r="C11" s="524"/>
      <c r="D11" s="535"/>
      <c r="E11" s="284"/>
      <c r="F11" s="76"/>
      <c r="G11" s="36"/>
      <c r="H11" s="33"/>
      <c r="I11" s="38" t="s">
        <v>132</v>
      </c>
      <c r="J11" s="44">
        <f>ROUND(H10*J10*L10,2)</f>
        <v>34.26</v>
      </c>
      <c r="K11" s="38" t="s">
        <v>133</v>
      </c>
      <c r="L11" s="45">
        <f>ROUND(J11,0)</f>
        <v>34</v>
      </c>
      <c r="M11" s="38"/>
      <c r="N11" s="36"/>
    </row>
    <row r="12" spans="2:14" x14ac:dyDescent="0.4">
      <c r="B12" s="524"/>
      <c r="C12" s="524" t="s">
        <v>120</v>
      </c>
      <c r="D12" s="535">
        <f>L11</f>
        <v>34</v>
      </c>
      <c r="E12" s="284" t="s">
        <v>11</v>
      </c>
      <c r="F12" s="32" t="s">
        <v>121</v>
      </c>
      <c r="G12" s="35"/>
      <c r="H12" s="32" t="s">
        <v>126</v>
      </c>
      <c r="J12" s="50" t="s">
        <v>127</v>
      </c>
      <c r="K12" s="533" t="s">
        <v>128</v>
      </c>
      <c r="L12" s="533"/>
      <c r="N12" s="35"/>
    </row>
    <row r="13" spans="2:14" x14ac:dyDescent="0.4">
      <c r="B13" s="524"/>
      <c r="C13" s="524"/>
      <c r="D13" s="535"/>
      <c r="E13" s="284"/>
      <c r="F13" s="32" t="s">
        <v>122</v>
      </c>
      <c r="G13" s="46" t="s">
        <v>125</v>
      </c>
      <c r="H13" s="32"/>
      <c r="N13" s="35"/>
    </row>
    <row r="14" spans="2:14" x14ac:dyDescent="0.4">
      <c r="B14" s="524"/>
      <c r="C14" s="524"/>
      <c r="D14" s="535"/>
      <c r="E14" s="284"/>
      <c r="F14" s="33" t="s">
        <v>123</v>
      </c>
      <c r="G14" s="47" t="s">
        <v>124</v>
      </c>
      <c r="H14" s="33"/>
      <c r="I14" s="38"/>
      <c r="J14" s="38"/>
      <c r="K14" s="38"/>
      <c r="L14" s="38"/>
      <c r="M14" s="38"/>
      <c r="N14" s="36"/>
    </row>
    <row r="16" spans="2:14" x14ac:dyDescent="0.4">
      <c r="B16" s="10" t="s">
        <v>140</v>
      </c>
      <c r="C16" s="10" t="s">
        <v>139</v>
      </c>
      <c r="D16" s="10" t="s">
        <v>138</v>
      </c>
      <c r="E16" s="10" t="s">
        <v>137</v>
      </c>
      <c r="F16" s="284" t="s">
        <v>135</v>
      </c>
      <c r="G16" s="284"/>
      <c r="H16" s="284" t="s">
        <v>136</v>
      </c>
      <c r="I16" s="284"/>
      <c r="J16" s="284"/>
      <c r="K16" s="284"/>
      <c r="L16" s="284"/>
      <c r="M16" s="284"/>
      <c r="N16" s="284"/>
    </row>
    <row r="17" spans="2:14" x14ac:dyDescent="0.4">
      <c r="B17" s="522" t="s">
        <v>61</v>
      </c>
      <c r="C17" s="524" t="s">
        <v>147</v>
      </c>
      <c r="D17" s="525">
        <f>J17</f>
        <v>0.22</v>
      </c>
      <c r="E17" s="304" t="s">
        <v>10</v>
      </c>
      <c r="F17" s="31" t="s">
        <v>41</v>
      </c>
      <c r="G17" s="73" t="s">
        <v>60</v>
      </c>
      <c r="H17" s="526" t="s">
        <v>116</v>
      </c>
      <c r="I17" s="527"/>
      <c r="J17" s="51">
        <v>0.22</v>
      </c>
      <c r="K17" s="28"/>
      <c r="L17" s="28"/>
      <c r="M17" s="28"/>
      <c r="N17" s="34"/>
    </row>
    <row r="18" spans="2:14" x14ac:dyDescent="0.4">
      <c r="B18" s="523"/>
      <c r="C18" s="524"/>
      <c r="D18" s="525"/>
      <c r="E18" s="304"/>
      <c r="F18" s="32" t="s">
        <v>143</v>
      </c>
      <c r="G18" s="74" t="s">
        <v>74</v>
      </c>
      <c r="H18" s="71">
        <v>23</v>
      </c>
      <c r="N18" s="35"/>
    </row>
    <row r="19" spans="2:14" x14ac:dyDescent="0.4">
      <c r="B19" s="523"/>
      <c r="C19" s="524"/>
      <c r="D19" s="525"/>
      <c r="E19" s="304"/>
      <c r="F19" s="39" t="s">
        <v>144</v>
      </c>
      <c r="G19" s="74" t="s">
        <v>99</v>
      </c>
      <c r="H19" s="72">
        <v>800</v>
      </c>
      <c r="N19" s="35"/>
    </row>
    <row r="20" spans="2:14" x14ac:dyDescent="0.4">
      <c r="B20" s="523"/>
      <c r="C20" s="524"/>
      <c r="D20" s="525"/>
      <c r="E20" s="304"/>
      <c r="F20" s="32" t="s">
        <v>145</v>
      </c>
      <c r="G20" s="74" t="s">
        <v>104</v>
      </c>
      <c r="H20" s="32"/>
      <c r="N20" s="35"/>
    </row>
    <row r="21" spans="2:14" x14ac:dyDescent="0.4">
      <c r="B21" s="523"/>
      <c r="C21" s="524"/>
      <c r="D21" s="525"/>
      <c r="E21" s="304"/>
      <c r="F21" s="33" t="s">
        <v>146</v>
      </c>
      <c r="G21" s="75" t="s">
        <v>109</v>
      </c>
      <c r="H21" s="33"/>
      <c r="I21" s="38"/>
      <c r="J21" s="38"/>
      <c r="K21" s="38"/>
      <c r="L21" s="38"/>
      <c r="M21" s="38"/>
      <c r="N21" s="36"/>
    </row>
    <row r="22" spans="2:14" x14ac:dyDescent="0.4">
      <c r="B22" s="342"/>
      <c r="C22" s="528" t="s">
        <v>120</v>
      </c>
      <c r="D22" s="529">
        <f>L29</f>
        <v>30</v>
      </c>
      <c r="E22" s="531" t="s">
        <v>11</v>
      </c>
      <c r="F22" t="s">
        <v>121</v>
      </c>
      <c r="G22" s="35"/>
      <c r="H22" s="32" t="s">
        <v>126</v>
      </c>
      <c r="J22" s="50" t="s">
        <v>148</v>
      </c>
      <c r="K22" s="533" t="s">
        <v>128</v>
      </c>
      <c r="L22" s="533"/>
      <c r="M22" s="24"/>
      <c r="N22" s="35"/>
    </row>
    <row r="23" spans="2:14" x14ac:dyDescent="0.4">
      <c r="B23" s="342"/>
      <c r="C23" s="342"/>
      <c r="D23" s="530"/>
      <c r="E23" s="330"/>
      <c r="F23" t="s">
        <v>122</v>
      </c>
      <c r="G23" s="46" t="s">
        <v>177</v>
      </c>
      <c r="H23" s="532" t="s">
        <v>130</v>
      </c>
      <c r="I23" s="469"/>
      <c r="K23" s="24"/>
      <c r="M23" s="24"/>
      <c r="N23" s="35"/>
    </row>
    <row r="24" spans="2:14" x14ac:dyDescent="0.4">
      <c r="B24" s="342"/>
      <c r="C24" s="342"/>
      <c r="D24" s="530"/>
      <c r="E24" s="330"/>
      <c r="F24" t="s">
        <v>123</v>
      </c>
      <c r="G24" s="46" t="s">
        <v>124</v>
      </c>
      <c r="H24" s="55">
        <f>J17</f>
        <v>0.22</v>
      </c>
      <c r="I24" s="24" t="s">
        <v>134</v>
      </c>
      <c r="J24" s="48">
        <v>255</v>
      </c>
      <c r="K24" s="24" t="s">
        <v>134</v>
      </c>
      <c r="L24" s="49">
        <v>0.67500000000000004</v>
      </c>
      <c r="M24" s="24"/>
      <c r="N24" s="35" t="s">
        <v>131</v>
      </c>
    </row>
    <row r="25" spans="2:14" x14ac:dyDescent="0.4">
      <c r="B25" s="312"/>
      <c r="C25" s="312"/>
      <c r="D25" s="357"/>
      <c r="E25" s="312"/>
      <c r="F25" s="32"/>
      <c r="G25" s="35"/>
      <c r="I25" s="24" t="s">
        <v>132</v>
      </c>
      <c r="J25" s="42">
        <f>ROUND(H24*J24*L24,3)</f>
        <v>37.868000000000002</v>
      </c>
      <c r="K25" s="24" t="s">
        <v>133</v>
      </c>
      <c r="L25" s="43">
        <f>ROUND(J25,0)</f>
        <v>38</v>
      </c>
      <c r="M25" s="24"/>
      <c r="N25" s="35"/>
    </row>
    <row r="26" spans="2:14" x14ac:dyDescent="0.4">
      <c r="B26" s="312"/>
      <c r="C26" s="312"/>
      <c r="D26" s="357"/>
      <c r="E26" s="312"/>
      <c r="F26" s="37"/>
      <c r="G26" s="35"/>
      <c r="H26" s="40" t="s">
        <v>149</v>
      </c>
      <c r="I26" s="21" t="s">
        <v>150</v>
      </c>
      <c r="J26" s="40" t="s">
        <v>151</v>
      </c>
      <c r="K26" s="24" t="s">
        <v>134</v>
      </c>
      <c r="L26" s="40" t="s">
        <v>152</v>
      </c>
      <c r="M26" s="24"/>
      <c r="N26" s="35"/>
    </row>
    <row r="27" spans="2:14" x14ac:dyDescent="0.4">
      <c r="B27" s="312"/>
      <c r="C27" s="312"/>
      <c r="D27" s="357"/>
      <c r="E27" s="312"/>
      <c r="F27" s="32"/>
      <c r="G27" s="35"/>
      <c r="H27" s="57">
        <v>20</v>
      </c>
      <c r="I27" s="24" t="s">
        <v>153</v>
      </c>
      <c r="J27" s="58">
        <v>303</v>
      </c>
      <c r="K27" s="63" t="s">
        <v>154</v>
      </c>
      <c r="L27" s="59">
        <f>ROUND(H27/J27,8)</f>
        <v>6.6006599999999999E-2</v>
      </c>
      <c r="M27" s="24"/>
      <c r="N27" s="35"/>
    </row>
    <row r="28" spans="2:14" x14ac:dyDescent="0.4">
      <c r="B28" s="312"/>
      <c r="C28" s="312"/>
      <c r="D28" s="357"/>
      <c r="E28" s="312"/>
      <c r="F28" s="32"/>
      <c r="G28" s="35"/>
      <c r="H28" s="59">
        <f>L27</f>
        <v>6.6006599999999999E-2</v>
      </c>
      <c r="I28" s="24" t="s">
        <v>134</v>
      </c>
      <c r="J28" s="60">
        <v>126</v>
      </c>
      <c r="K28" s="63" t="s">
        <v>154</v>
      </c>
      <c r="L28" s="42">
        <f>ROUND(H28*J28,3)</f>
        <v>8.3170000000000002</v>
      </c>
      <c r="M28" s="24" t="s">
        <v>133</v>
      </c>
      <c r="N28" s="61">
        <f>ROUND(L28,0)</f>
        <v>8</v>
      </c>
    </row>
    <row r="29" spans="2:14" x14ac:dyDescent="0.4">
      <c r="B29" s="337"/>
      <c r="C29" s="337"/>
      <c r="D29" s="344"/>
      <c r="E29" s="337"/>
      <c r="F29" s="33"/>
      <c r="G29" s="36"/>
      <c r="H29" s="56">
        <f>L25</f>
        <v>38</v>
      </c>
      <c r="I29" s="62" t="s">
        <v>155</v>
      </c>
      <c r="J29" s="45">
        <f>N28</f>
        <v>8</v>
      </c>
      <c r="K29" s="62" t="s">
        <v>154</v>
      </c>
      <c r="L29" s="45">
        <f>ROUND(H29-J29,0)</f>
        <v>30</v>
      </c>
      <c r="M29" s="64"/>
      <c r="N29" s="36"/>
    </row>
    <row r="31" spans="2:14" x14ac:dyDescent="0.4">
      <c r="B31" s="10" t="s">
        <v>140</v>
      </c>
      <c r="C31" s="10" t="s">
        <v>139</v>
      </c>
      <c r="D31" s="10" t="s">
        <v>138</v>
      </c>
      <c r="E31" s="10" t="s">
        <v>137</v>
      </c>
      <c r="F31" s="284" t="s">
        <v>135</v>
      </c>
      <c r="G31" s="284"/>
      <c r="H31" s="284" t="s">
        <v>136</v>
      </c>
      <c r="I31" s="284"/>
      <c r="J31" s="284"/>
      <c r="K31" s="284"/>
      <c r="L31" s="284"/>
      <c r="M31" s="284"/>
      <c r="N31" s="284"/>
    </row>
    <row r="32" spans="2:14" x14ac:dyDescent="0.4">
      <c r="B32" s="522" t="s">
        <v>59</v>
      </c>
      <c r="C32" s="524" t="s">
        <v>156</v>
      </c>
      <c r="D32" s="525">
        <f>J32</f>
        <v>0.51</v>
      </c>
      <c r="E32" s="304" t="s">
        <v>10</v>
      </c>
      <c r="F32" s="31" t="s">
        <v>41</v>
      </c>
      <c r="G32" s="73" t="s">
        <v>59</v>
      </c>
      <c r="H32" s="526" t="s">
        <v>116</v>
      </c>
      <c r="I32" s="527"/>
      <c r="J32" s="51">
        <v>0.51</v>
      </c>
      <c r="K32" s="28"/>
      <c r="L32" s="28"/>
      <c r="M32" s="28"/>
      <c r="N32" s="34"/>
    </row>
    <row r="33" spans="2:14" x14ac:dyDescent="0.4">
      <c r="B33" s="523"/>
      <c r="C33" s="524"/>
      <c r="D33" s="525"/>
      <c r="E33" s="304"/>
      <c r="F33" s="32" t="s">
        <v>174</v>
      </c>
      <c r="G33" s="67">
        <v>1100</v>
      </c>
      <c r="H33" s="39"/>
      <c r="I33" s="40"/>
      <c r="J33" s="80"/>
      <c r="N33" s="35"/>
    </row>
    <row r="34" spans="2:14" x14ac:dyDescent="0.4">
      <c r="B34" s="523"/>
      <c r="C34" s="524"/>
      <c r="D34" s="525"/>
      <c r="E34" s="304"/>
      <c r="F34" s="32" t="s">
        <v>175</v>
      </c>
      <c r="G34" s="67">
        <v>800</v>
      </c>
      <c r="H34" s="39"/>
      <c r="I34" s="40"/>
      <c r="J34" s="80"/>
      <c r="N34" s="35"/>
    </row>
    <row r="35" spans="2:14" x14ac:dyDescent="0.4">
      <c r="B35" s="523"/>
      <c r="C35" s="524"/>
      <c r="D35" s="525"/>
      <c r="E35" s="304"/>
      <c r="F35" s="32" t="s">
        <v>143</v>
      </c>
      <c r="G35" s="74" t="s">
        <v>172</v>
      </c>
      <c r="H35" s="71">
        <v>14</v>
      </c>
      <c r="N35" s="35"/>
    </row>
    <row r="36" spans="2:14" x14ac:dyDescent="0.4">
      <c r="B36" s="523"/>
      <c r="C36" s="524"/>
      <c r="D36" s="525"/>
      <c r="E36" s="304"/>
      <c r="F36" s="39" t="s">
        <v>168</v>
      </c>
      <c r="G36" s="74" t="s">
        <v>82</v>
      </c>
      <c r="H36" s="81">
        <v>12</v>
      </c>
      <c r="N36" s="35"/>
    </row>
    <row r="37" spans="2:14" x14ac:dyDescent="0.4">
      <c r="B37" s="523"/>
      <c r="C37" s="524"/>
      <c r="D37" s="525"/>
      <c r="E37" s="304"/>
      <c r="F37" s="39" t="s">
        <v>169</v>
      </c>
      <c r="G37" s="74" t="s">
        <v>173</v>
      </c>
      <c r="H37" s="70">
        <f>G34/G33</f>
        <v>0.72727272727272729</v>
      </c>
      <c r="N37" s="35"/>
    </row>
    <row r="38" spans="2:14" x14ac:dyDescent="0.4">
      <c r="B38" s="523"/>
      <c r="C38" s="524"/>
      <c r="D38" s="525"/>
      <c r="E38" s="304"/>
      <c r="F38" s="32" t="s">
        <v>145</v>
      </c>
      <c r="G38" s="74" t="s">
        <v>178</v>
      </c>
      <c r="H38" s="32"/>
      <c r="N38" s="35"/>
    </row>
    <row r="39" spans="2:14" x14ac:dyDescent="0.4">
      <c r="B39" s="523"/>
      <c r="C39" s="524"/>
      <c r="D39" s="525"/>
      <c r="E39" s="304"/>
      <c r="F39" s="32" t="s">
        <v>170</v>
      </c>
      <c r="G39" s="74" t="s">
        <v>111</v>
      </c>
      <c r="H39" s="32"/>
      <c r="N39" s="35"/>
    </row>
    <row r="40" spans="2:14" x14ac:dyDescent="0.4">
      <c r="B40" s="523"/>
      <c r="C40" s="524"/>
      <c r="D40" s="525"/>
      <c r="E40" s="304"/>
      <c r="F40" s="33" t="s">
        <v>171</v>
      </c>
      <c r="G40" s="68">
        <v>69</v>
      </c>
      <c r="H40" s="33"/>
      <c r="I40" s="38"/>
      <c r="J40" s="38"/>
      <c r="K40" s="38"/>
      <c r="L40" s="38"/>
      <c r="M40" s="38"/>
      <c r="N40" s="36"/>
    </row>
    <row r="41" spans="2:14" x14ac:dyDescent="0.4">
      <c r="B41" s="342"/>
      <c r="C41" s="528" t="s">
        <v>120</v>
      </c>
      <c r="D41" s="529">
        <f>L44</f>
        <v>24</v>
      </c>
      <c r="E41" s="531" t="s">
        <v>11</v>
      </c>
      <c r="F41" t="s">
        <v>121</v>
      </c>
      <c r="G41" s="35"/>
      <c r="H41" s="32" t="s">
        <v>126</v>
      </c>
      <c r="J41" s="50" t="s">
        <v>127</v>
      </c>
      <c r="K41" s="533" t="s">
        <v>128</v>
      </c>
      <c r="L41" s="533"/>
      <c r="M41" s="24"/>
      <c r="N41" s="35"/>
    </row>
    <row r="42" spans="2:14" x14ac:dyDescent="0.4">
      <c r="B42" s="342"/>
      <c r="C42" s="342"/>
      <c r="D42" s="530"/>
      <c r="E42" s="330"/>
      <c r="F42" t="s">
        <v>122</v>
      </c>
      <c r="G42" s="46" t="s">
        <v>125</v>
      </c>
      <c r="H42" s="532" t="s">
        <v>130</v>
      </c>
      <c r="I42" s="469"/>
      <c r="K42" s="24"/>
      <c r="M42" s="24"/>
      <c r="N42" s="35"/>
    </row>
    <row r="43" spans="2:14" x14ac:dyDescent="0.4">
      <c r="B43" s="342"/>
      <c r="C43" s="342"/>
      <c r="D43" s="530"/>
      <c r="E43" s="330"/>
      <c r="F43" t="s">
        <v>123</v>
      </c>
      <c r="G43" s="46" t="s">
        <v>124</v>
      </c>
      <c r="H43" s="55">
        <f>J32</f>
        <v>0.51</v>
      </c>
      <c r="I43" s="24" t="s">
        <v>134</v>
      </c>
      <c r="J43" s="69">
        <f>G40</f>
        <v>69</v>
      </c>
      <c r="K43" s="24" t="s">
        <v>134</v>
      </c>
      <c r="L43" s="49">
        <v>0.67500000000000004</v>
      </c>
      <c r="M43" s="24"/>
      <c r="N43" s="35" t="s">
        <v>131</v>
      </c>
    </row>
    <row r="44" spans="2:14" x14ac:dyDescent="0.4">
      <c r="B44" s="337"/>
      <c r="C44" s="337"/>
      <c r="D44" s="344"/>
      <c r="E44" s="337"/>
      <c r="F44" s="33"/>
      <c r="G44" s="36"/>
      <c r="H44" s="38"/>
      <c r="I44" s="64" t="s">
        <v>132</v>
      </c>
      <c r="J44" s="44">
        <f>ROUND(H43*J43*L43,3)</f>
        <v>23.753</v>
      </c>
      <c r="K44" s="64" t="s">
        <v>133</v>
      </c>
      <c r="L44" s="45">
        <f>ROUND(J44,0)</f>
        <v>24</v>
      </c>
      <c r="M44" s="64"/>
      <c r="N44" s="36"/>
    </row>
  </sheetData>
  <mergeCells count="39">
    <mergeCell ref="F3:G3"/>
    <mergeCell ref="H3:N3"/>
    <mergeCell ref="B4:B14"/>
    <mergeCell ref="C4:C7"/>
    <mergeCell ref="D4:D7"/>
    <mergeCell ref="E4:E7"/>
    <mergeCell ref="H4:I4"/>
    <mergeCell ref="C8:C11"/>
    <mergeCell ref="D8:D11"/>
    <mergeCell ref="E8:E11"/>
    <mergeCell ref="H9:I9"/>
    <mergeCell ref="C12:C14"/>
    <mergeCell ref="D12:D14"/>
    <mergeCell ref="E12:E14"/>
    <mergeCell ref="K12:L12"/>
    <mergeCell ref="F31:G31"/>
    <mergeCell ref="H31:N31"/>
    <mergeCell ref="K41:L41"/>
    <mergeCell ref="F16:G16"/>
    <mergeCell ref="H16:N16"/>
    <mergeCell ref="H17:I17"/>
    <mergeCell ref="K22:L22"/>
    <mergeCell ref="B17:B29"/>
    <mergeCell ref="C22:C29"/>
    <mergeCell ref="D22:D29"/>
    <mergeCell ref="E22:E29"/>
    <mergeCell ref="H23:I23"/>
    <mergeCell ref="C17:C21"/>
    <mergeCell ref="D17:D21"/>
    <mergeCell ref="E17:E21"/>
    <mergeCell ref="B32:B44"/>
    <mergeCell ref="C32:C40"/>
    <mergeCell ref="D32:D40"/>
    <mergeCell ref="E32:E40"/>
    <mergeCell ref="H32:I32"/>
    <mergeCell ref="C41:C44"/>
    <mergeCell ref="D41:D44"/>
    <mergeCell ref="E41:E44"/>
    <mergeCell ref="H42:I42"/>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60D3F7BC-4428-40D8-8CCF-5FB63BBBFFE7}">
          <x14:formula1>
            <xm:f>データ!$B$11</xm:f>
          </x14:formula1>
          <xm:sqref>G17</xm:sqref>
        </x14:dataValidation>
        <x14:dataValidation type="list" allowBlank="1" showInputMessage="1" showErrorMessage="1" xr:uid="{7DDCE208-DF2C-424F-9A32-CE586B949C43}">
          <x14:formula1>
            <xm:f>データ!$C$11:$C$21</xm:f>
          </x14:formula1>
          <xm:sqref>G18</xm:sqref>
        </x14:dataValidation>
        <x14:dataValidation type="list" allowBlank="1" showInputMessage="1" showErrorMessage="1" xr:uid="{FA7BF1F6-A72E-4D19-99A2-B152061C63FA}">
          <x14:formula1>
            <xm:f>データ!$D$11:$D$19</xm:f>
          </x14:formula1>
          <xm:sqref>G19</xm:sqref>
        </x14:dataValidation>
        <x14:dataValidation type="list" allowBlank="1" showInputMessage="1" showErrorMessage="1" xr:uid="{A653C2D5-6B29-4ECD-80AE-89F3380AE99A}">
          <x14:formula1>
            <xm:f>データ!$E$11:$E$12</xm:f>
          </x14:formula1>
          <xm:sqref>G20</xm:sqref>
        </x14:dataValidation>
        <x14:dataValidation type="list" allowBlank="1" showInputMessage="1" showErrorMessage="1" xr:uid="{97DCDB06-1245-4AC5-9616-99656291A627}">
          <x14:formula1>
            <xm:f>データ!$F$11:$F$14</xm:f>
          </x14:formula1>
          <xm:sqref>G21</xm:sqref>
        </x14:dataValidation>
        <x14:dataValidation type="list" allowBlank="1" showInputMessage="1" showErrorMessage="1" xr:uid="{B10EF947-A022-43E6-AA7A-C0F46B102F6F}">
          <x14:formula1>
            <xm:f>データ!$B$25</xm:f>
          </x14:formula1>
          <xm:sqref>G32</xm:sqref>
        </x14:dataValidation>
        <x14:dataValidation type="list" allowBlank="1" showInputMessage="1" showErrorMessage="1" xr:uid="{1796AF94-A937-4626-B9D7-ED21D9D01740}">
          <x14:formula1>
            <xm:f>データ!$D$25:$D$36</xm:f>
          </x14:formula1>
          <xm:sqref>G35</xm:sqref>
        </x14:dataValidation>
        <x14:dataValidation type="list" allowBlank="1" showInputMessage="1" showErrorMessage="1" xr:uid="{4418BF74-1D66-4ABB-9B07-D257F32D7840}">
          <x14:formula1>
            <xm:f>データ!$E$25:$E$37</xm:f>
          </x14:formula1>
          <xm:sqref>G36</xm:sqref>
        </x14:dataValidation>
        <x14:dataValidation type="list" allowBlank="1" showInputMessage="1" showErrorMessage="1" xr:uid="{A0AB40A8-45B1-4A9B-87E9-D409FD53B308}">
          <x14:formula1>
            <xm:f>データ!$H$25:$H$28</xm:f>
          </x14:formula1>
          <xm:sqref>G39</xm:sqref>
        </x14:dataValidation>
        <x14:dataValidation type="list" allowBlank="1" showInputMessage="1" showErrorMessage="1" xr:uid="{B23DE58C-9FD7-4C79-B1E7-0247B6AF83AA}">
          <x14:formula1>
            <xm:f>データ!$G$25:$G$27</xm:f>
          </x14:formula1>
          <xm:sqref>G38</xm:sqref>
        </x14:dataValidation>
        <x14:dataValidation type="list" allowBlank="1" showInputMessage="1" showErrorMessage="1" xr:uid="{6DEB3C3C-8174-44F0-8326-2BD8AB596958}">
          <x14:formula1>
            <xm:f>データ!$F$25:$F$33</xm:f>
          </x14:formula1>
          <xm:sqref>G37</xm:sqref>
        </x14:dataValidation>
        <x14:dataValidation type="list" allowBlank="1" showInputMessage="1" showErrorMessage="1" xr:uid="{BA89B33B-BA68-4766-A653-5C2BBF3F5F65}">
          <x14:formula1>
            <xm:f>データ!$E$3:$E$8</xm:f>
          </x14:formula1>
          <xm:sqref>G6</xm:sqref>
        </x14:dataValidation>
        <x14:dataValidation type="list" allowBlank="1" showInputMessage="1" showErrorMessage="1" xr:uid="{B66C7974-26FA-41B4-99D6-A9E0DA7CF319}">
          <x14:formula1>
            <xm:f>データ!$D$3:$D$7</xm:f>
          </x14:formula1>
          <xm:sqref>G5</xm:sqref>
        </x14:dataValidation>
        <x14:dataValidation type="list" allowBlank="1" showInputMessage="1" showErrorMessage="1" xr:uid="{C95D2641-B7F1-4925-BBC7-55E933F6A984}">
          <x14:formula1>
            <xm:f>データ!$C$3:$C$6</xm:f>
          </x14:formula1>
          <xm:sqref>G7</xm:sqref>
        </x14:dataValidation>
        <x14:dataValidation type="list" allowBlank="1" showInputMessage="1" showErrorMessage="1" xr:uid="{D20AE6EC-51D5-4250-894F-FDF2B2B7CFD5}">
          <x14:formula1>
            <xm:f>データ!$B$3:$B$6</xm:f>
          </x14:formula1>
          <xm:sqref>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B67AC-63EF-4817-B0FD-AFA8E4179A8C}">
  <sheetPr>
    <tabColor rgb="FF92D050"/>
    <pageSetUpPr fitToPage="1"/>
  </sheetPr>
  <dimension ref="B1:T344"/>
  <sheetViews>
    <sheetView showGridLines="0" view="pageBreakPreview" topLeftCell="A115" zoomScaleNormal="145" zoomScaleSheetLayoutView="100" workbookViewId="0">
      <selection activeCell="H129" sqref="H129"/>
    </sheetView>
  </sheetViews>
  <sheetFormatPr defaultRowHeight="18.75" x14ac:dyDescent="0.4"/>
  <cols>
    <col min="1" max="1" width="2.625" customWidth="1"/>
    <col min="3" max="3" width="14.5" customWidth="1"/>
    <col min="5" max="5" width="6.5" customWidth="1"/>
    <col min="6" max="6" width="11.75" bestFit="1" customWidth="1"/>
    <col min="7" max="7" width="16.25" customWidth="1"/>
    <col min="8" max="8" width="9.625" customWidth="1"/>
    <col min="9" max="9" width="2.625" customWidth="1"/>
    <col min="10" max="10" width="10.75" customWidth="1"/>
    <col min="11" max="11" width="2.625" customWidth="1"/>
    <col min="12" max="12" width="9.625" customWidth="1"/>
    <col min="13" max="13" width="2.625" customWidth="1"/>
    <col min="14" max="14" width="9.625" customWidth="1"/>
  </cols>
  <sheetData>
    <row r="1" spans="2:20" ht="18" customHeight="1" x14ac:dyDescent="0.4">
      <c r="B1" s="19" t="s">
        <v>38</v>
      </c>
      <c r="L1" s="19" t="str">
        <f>IF(数量集計表!I1="","",数量集計表!I1)</f>
        <v>伊丹沢Ⅱ工区</v>
      </c>
    </row>
    <row r="2" spans="2:20" ht="18" customHeight="1" thickBot="1" x14ac:dyDescent="0.45">
      <c r="B2" s="2" t="s">
        <v>224</v>
      </c>
    </row>
    <row r="3" spans="2:20" ht="18" customHeight="1" thickBot="1" x14ac:dyDescent="0.45">
      <c r="B3" s="116" t="s">
        <v>140</v>
      </c>
      <c r="C3" s="117" t="s">
        <v>139</v>
      </c>
      <c r="D3" s="117" t="s">
        <v>138</v>
      </c>
      <c r="E3" s="117" t="s">
        <v>137</v>
      </c>
      <c r="F3" s="382" t="s">
        <v>135</v>
      </c>
      <c r="G3" s="382"/>
      <c r="H3" s="382" t="s">
        <v>136</v>
      </c>
      <c r="I3" s="382"/>
      <c r="J3" s="382"/>
      <c r="K3" s="382"/>
      <c r="L3" s="382"/>
      <c r="M3" s="382"/>
      <c r="N3" s="383"/>
    </row>
    <row r="4" spans="2:20" ht="18" customHeight="1" x14ac:dyDescent="0.4">
      <c r="B4" s="384">
        <v>1</v>
      </c>
      <c r="C4" s="305" t="s">
        <v>115</v>
      </c>
      <c r="D4" s="367">
        <f>IF(J4="","",J4)</f>
        <v>1.06</v>
      </c>
      <c r="E4" s="297" t="s">
        <v>10</v>
      </c>
      <c r="F4" s="82" t="s">
        <v>41</v>
      </c>
      <c r="G4" s="152" t="s">
        <v>275</v>
      </c>
      <c r="H4" s="368" t="s">
        <v>116</v>
      </c>
      <c r="I4" s="369"/>
      <c r="J4" s="83">
        <v>1.06</v>
      </c>
      <c r="K4" s="84"/>
      <c r="L4" s="84"/>
      <c r="M4" s="84"/>
      <c r="N4" s="123"/>
    </row>
    <row r="5" spans="2:20" ht="18" customHeight="1" x14ac:dyDescent="0.4">
      <c r="B5" s="384"/>
      <c r="C5" s="305"/>
      <c r="D5" s="367"/>
      <c r="E5" s="297"/>
      <c r="F5" s="85" t="s">
        <v>174</v>
      </c>
      <c r="G5" s="153" t="s">
        <v>49</v>
      </c>
      <c r="H5" s="103">
        <v>1400</v>
      </c>
      <c r="I5" s="2"/>
      <c r="J5" s="149"/>
      <c r="K5" s="2"/>
      <c r="L5" s="2"/>
      <c r="M5" s="2"/>
      <c r="N5" s="122"/>
    </row>
    <row r="6" spans="2:20" ht="18" customHeight="1" x14ac:dyDescent="0.4">
      <c r="B6" s="384"/>
      <c r="C6" s="305"/>
      <c r="D6" s="367"/>
      <c r="E6" s="297"/>
      <c r="F6" s="85" t="s">
        <v>114</v>
      </c>
      <c r="G6" s="153" t="s">
        <v>176</v>
      </c>
      <c r="H6" s="91">
        <v>21</v>
      </c>
      <c r="I6" s="2"/>
      <c r="J6" s="2"/>
      <c r="K6" s="2"/>
      <c r="L6" s="2"/>
      <c r="M6" s="2"/>
      <c r="N6" s="122"/>
    </row>
    <row r="7" spans="2:20" ht="18" customHeight="1" x14ac:dyDescent="0.4">
      <c r="B7" s="384"/>
      <c r="C7" s="305"/>
      <c r="D7" s="367"/>
      <c r="E7" s="297"/>
      <c r="F7" s="85" t="s">
        <v>113</v>
      </c>
      <c r="G7" s="153" t="s">
        <v>278</v>
      </c>
      <c r="H7" s="102">
        <v>35.700000000000003</v>
      </c>
      <c r="I7" s="96"/>
      <c r="J7" s="96"/>
      <c r="K7" s="96"/>
      <c r="L7" s="96"/>
      <c r="M7" s="96"/>
      <c r="N7" s="124"/>
      <c r="T7" s="173"/>
    </row>
    <row r="8" spans="2:20" ht="18" customHeight="1" x14ac:dyDescent="0.4">
      <c r="B8" s="384"/>
      <c r="C8" s="305" t="s">
        <v>117</v>
      </c>
      <c r="D8" s="370">
        <f>IF(L11="","",L11)</f>
        <v>98</v>
      </c>
      <c r="E8" s="371" t="s">
        <v>11</v>
      </c>
      <c r="F8" s="82" t="s">
        <v>118</v>
      </c>
      <c r="G8" s="174">
        <v>200</v>
      </c>
      <c r="H8" s="82" t="s">
        <v>129</v>
      </c>
      <c r="I8" s="84"/>
      <c r="J8" s="84"/>
      <c r="K8" s="84"/>
      <c r="L8" s="84"/>
      <c r="M8" s="84"/>
      <c r="N8" s="123"/>
    </row>
    <row r="9" spans="2:20" ht="18" customHeight="1" x14ac:dyDescent="0.4">
      <c r="B9" s="384"/>
      <c r="C9" s="305"/>
      <c r="D9" s="370"/>
      <c r="E9" s="371"/>
      <c r="F9" s="85" t="s">
        <v>119</v>
      </c>
      <c r="G9" s="151">
        <f>IF(G10="","",IF(G11&lt;=0.09,0.05,IF(G11&lt;=0.14,0.1,IF(G11&lt;=0.19,0.15,IF(G11&lt;=0.24,0.2,IF(G11&lt;=0.29,0.25,IF(G11&lt;=0.34,0.3,IF(G11&lt;=0.39,0.35,IF(G11&lt;=0.44,0.4,(IF(G11&lt;=0.49,0.45,IF(G11&lt;=0.49,0.45,IF(G11&lt;=0.54,0.5,IF(G11&lt;=0.59,0.55,IF(G11&lt;=0.64,0.6,IF(G11&lt;=0.69,0.65,IF(G11&lt;=0.74,0.7,IF(G11&lt;=0.79,0.75,""))))))))))))))))))</f>
        <v>0.25</v>
      </c>
      <c r="H9" s="372" t="s">
        <v>130</v>
      </c>
      <c r="I9" s="373"/>
      <c r="J9" s="2"/>
      <c r="K9" s="2"/>
      <c r="L9" s="2"/>
      <c r="M9" s="2"/>
      <c r="N9" s="122"/>
    </row>
    <row r="10" spans="2:20" ht="18" customHeight="1" x14ac:dyDescent="0.4">
      <c r="B10" s="384"/>
      <c r="C10" s="305"/>
      <c r="D10" s="370"/>
      <c r="E10" s="371"/>
      <c r="F10" s="85" t="s">
        <v>175</v>
      </c>
      <c r="G10" s="86">
        <v>500</v>
      </c>
      <c r="H10" s="104">
        <f>IF(D4="","",D4)</f>
        <v>1.06</v>
      </c>
      <c r="I10" s="2" t="s">
        <v>134</v>
      </c>
      <c r="J10" s="139">
        <v>136.69999999999999</v>
      </c>
      <c r="K10" s="2" t="s">
        <v>134</v>
      </c>
      <c r="L10" s="175">
        <v>0.67500000000000004</v>
      </c>
      <c r="M10" s="2"/>
      <c r="N10" s="122" t="s">
        <v>131</v>
      </c>
    </row>
    <row r="11" spans="2:20" ht="18" customHeight="1" x14ac:dyDescent="0.4">
      <c r="B11" s="384"/>
      <c r="C11" s="305"/>
      <c r="D11" s="370"/>
      <c r="E11" s="371"/>
      <c r="F11" s="201" t="s">
        <v>283</v>
      </c>
      <c r="G11" s="150">
        <f>IF(G10="","",ROUND(J10/G10,2))</f>
        <v>0.27</v>
      </c>
      <c r="H11" s="94"/>
      <c r="I11" s="96" t="s">
        <v>132</v>
      </c>
      <c r="J11" s="100">
        <f>IF(H10="","",ROUND(H10*J10*L10,2))</f>
        <v>97.81</v>
      </c>
      <c r="K11" s="96" t="s">
        <v>133</v>
      </c>
      <c r="L11" s="101">
        <f>IF(J11="","",ROUND(J11,0))</f>
        <v>98</v>
      </c>
      <c r="M11" s="96"/>
      <c r="N11" s="124"/>
    </row>
    <row r="12" spans="2:20" ht="18" customHeight="1" x14ac:dyDescent="0.4">
      <c r="B12" s="385"/>
      <c r="C12" s="305" t="s">
        <v>120</v>
      </c>
      <c r="D12" s="370">
        <f>IF(L11="","",L11)</f>
        <v>98</v>
      </c>
      <c r="E12" s="371" t="s">
        <v>11</v>
      </c>
      <c r="F12" s="85" t="s">
        <v>121</v>
      </c>
      <c r="G12" s="90"/>
      <c r="H12" s="85" t="s">
        <v>126</v>
      </c>
      <c r="I12" s="2"/>
      <c r="J12" s="207">
        <v>1</v>
      </c>
      <c r="K12" s="363" t="str">
        <f>IF(J12="","","へ運搬")</f>
        <v>へ運搬</v>
      </c>
      <c r="L12" s="363"/>
      <c r="M12" s="2"/>
      <c r="N12" s="122"/>
    </row>
    <row r="13" spans="2:20" ht="18" customHeight="1" x14ac:dyDescent="0.4">
      <c r="B13" s="385"/>
      <c r="C13" s="305"/>
      <c r="D13" s="370"/>
      <c r="E13" s="371"/>
      <c r="F13" s="85" t="s">
        <v>122</v>
      </c>
      <c r="G13" s="155" t="s">
        <v>223</v>
      </c>
      <c r="H13" s="85"/>
      <c r="I13" s="2"/>
      <c r="J13" s="2"/>
      <c r="K13" s="2"/>
      <c r="L13" s="2"/>
      <c r="M13" s="2"/>
      <c r="N13" s="122"/>
    </row>
    <row r="14" spans="2:20" ht="18" customHeight="1" x14ac:dyDescent="0.4">
      <c r="B14" s="385"/>
      <c r="C14" s="305"/>
      <c r="D14" s="370"/>
      <c r="E14" s="371"/>
      <c r="F14" s="94" t="s">
        <v>123</v>
      </c>
      <c r="G14" s="157" t="s">
        <v>223</v>
      </c>
      <c r="H14" s="94"/>
      <c r="I14" s="96"/>
      <c r="J14" s="96"/>
      <c r="K14" s="96"/>
      <c r="L14" s="96"/>
      <c r="M14" s="96"/>
      <c r="N14" s="124"/>
    </row>
    <row r="15" spans="2:20" ht="18" customHeight="1" x14ac:dyDescent="0.4">
      <c r="B15" s="364">
        <v>2</v>
      </c>
      <c r="C15" s="305" t="s">
        <v>115</v>
      </c>
      <c r="D15" s="367">
        <f>IF(J15="","",J15)</f>
        <v>0.06</v>
      </c>
      <c r="E15" s="297" t="s">
        <v>10</v>
      </c>
      <c r="F15" s="82" t="s">
        <v>41</v>
      </c>
      <c r="G15" s="152" t="s">
        <v>279</v>
      </c>
      <c r="H15" s="368" t="s">
        <v>116</v>
      </c>
      <c r="I15" s="369"/>
      <c r="J15" s="83">
        <v>0.06</v>
      </c>
      <c r="K15" s="84"/>
      <c r="L15" s="84"/>
      <c r="M15" s="84"/>
      <c r="N15" s="123"/>
    </row>
    <row r="16" spans="2:20" ht="18" customHeight="1" x14ac:dyDescent="0.4">
      <c r="B16" s="364"/>
      <c r="C16" s="305"/>
      <c r="D16" s="367"/>
      <c r="E16" s="297"/>
      <c r="F16" s="85" t="s">
        <v>174</v>
      </c>
      <c r="G16" s="153" t="s">
        <v>49</v>
      </c>
      <c r="H16" s="103">
        <v>500</v>
      </c>
      <c r="I16" s="2"/>
      <c r="J16" s="2"/>
      <c r="K16" s="2"/>
      <c r="L16" s="2"/>
      <c r="M16" s="2"/>
      <c r="N16" s="122"/>
    </row>
    <row r="17" spans="2:14" ht="18" customHeight="1" x14ac:dyDescent="0.4">
      <c r="B17" s="364"/>
      <c r="C17" s="305"/>
      <c r="D17" s="367"/>
      <c r="E17" s="297"/>
      <c r="F17" s="85" t="s">
        <v>114</v>
      </c>
      <c r="G17" s="153" t="s">
        <v>332</v>
      </c>
      <c r="H17" s="91">
        <v>29</v>
      </c>
      <c r="I17" s="2"/>
      <c r="J17" s="2"/>
      <c r="K17" s="2"/>
      <c r="L17" s="2"/>
      <c r="M17" s="2"/>
      <c r="N17" s="122"/>
    </row>
    <row r="18" spans="2:14" ht="18" customHeight="1" x14ac:dyDescent="0.4">
      <c r="B18" s="364"/>
      <c r="C18" s="305"/>
      <c r="D18" s="367"/>
      <c r="E18" s="297"/>
      <c r="F18" s="85" t="s">
        <v>113</v>
      </c>
      <c r="G18" s="153" t="s">
        <v>278</v>
      </c>
      <c r="H18" s="102">
        <v>40</v>
      </c>
      <c r="I18" s="96"/>
      <c r="J18" s="96"/>
      <c r="K18" s="96"/>
      <c r="L18" s="96"/>
      <c r="M18" s="96"/>
      <c r="N18" s="124"/>
    </row>
    <row r="19" spans="2:14" ht="18" customHeight="1" x14ac:dyDescent="0.4">
      <c r="B19" s="364"/>
      <c r="C19" s="305" t="s">
        <v>117</v>
      </c>
      <c r="D19" s="370">
        <f>IF(L22="","",L22)</f>
        <v>5</v>
      </c>
      <c r="E19" s="371" t="s">
        <v>11</v>
      </c>
      <c r="F19" s="82" t="s">
        <v>118</v>
      </c>
      <c r="G19" s="176">
        <v>200</v>
      </c>
      <c r="H19" s="82" t="s">
        <v>129</v>
      </c>
      <c r="I19" s="84"/>
      <c r="J19" s="84"/>
      <c r="K19" s="84"/>
      <c r="L19" s="84"/>
      <c r="M19" s="84"/>
      <c r="N19" s="123"/>
    </row>
    <row r="20" spans="2:14" ht="18" customHeight="1" x14ac:dyDescent="0.4">
      <c r="B20" s="364"/>
      <c r="C20" s="305"/>
      <c r="D20" s="370"/>
      <c r="E20" s="371"/>
      <c r="F20" s="85" t="s">
        <v>119</v>
      </c>
      <c r="G20" s="151">
        <f>IF(G21="","",IF(G22&lt;=0.09,0.05,IF(G22&lt;=0.14,0.1,IF(G22&lt;=0.19,0.15,IF(G22&lt;=0.24,0.2,IF(G22&lt;=0.29,0.25,IF(G22&lt;=0.34,0.3,IF(G22&lt;=0.39,0.35,IF(G22&lt;=0.44,0.4,(IF(G22&lt;=0.49,0.45,IF(G22&lt;=0.49,0.45,IF(G22&lt;=0.54,0.5,IF(G22&lt;=0.59,0.55,IF(G22&lt;=0.64,0.6,IF(G22&lt;=0.69,0.65,IF(G22&lt;=0.74,0.7,IF(G22&lt;=0.79,0.75,""))))))))))))))))))</f>
        <v>0.6</v>
      </c>
      <c r="H20" s="372" t="s">
        <v>130</v>
      </c>
      <c r="I20" s="373"/>
      <c r="J20" s="2"/>
      <c r="K20" s="2"/>
      <c r="L20" s="2"/>
      <c r="M20" s="2"/>
      <c r="N20" s="122"/>
    </row>
    <row r="21" spans="2:14" ht="18" customHeight="1" x14ac:dyDescent="0.4">
      <c r="B21" s="364"/>
      <c r="C21" s="305"/>
      <c r="D21" s="370"/>
      <c r="E21" s="371"/>
      <c r="F21" s="85" t="s">
        <v>175</v>
      </c>
      <c r="G21" s="86">
        <v>200</v>
      </c>
      <c r="H21" s="104">
        <f>IF(D15="","",D15)</f>
        <v>0.06</v>
      </c>
      <c r="I21" s="2" t="s">
        <v>134</v>
      </c>
      <c r="J21" s="139">
        <v>127</v>
      </c>
      <c r="K21" s="2" t="s">
        <v>134</v>
      </c>
      <c r="L21" s="175">
        <v>0.67500000000000004</v>
      </c>
      <c r="M21" s="2"/>
      <c r="N21" s="122" t="s">
        <v>131</v>
      </c>
    </row>
    <row r="22" spans="2:14" ht="18" customHeight="1" x14ac:dyDescent="0.4">
      <c r="B22" s="364"/>
      <c r="C22" s="305"/>
      <c r="D22" s="370"/>
      <c r="E22" s="371"/>
      <c r="F22" s="201" t="s">
        <v>283</v>
      </c>
      <c r="G22" s="150">
        <f>IF(G21="","",ROUND(J21/G21,2))</f>
        <v>0.64</v>
      </c>
      <c r="H22" s="94"/>
      <c r="I22" s="96" t="s">
        <v>132</v>
      </c>
      <c r="J22" s="100">
        <f>IF(H21="","",ROUND(H21*J21*L21,2))</f>
        <v>5.14</v>
      </c>
      <c r="K22" s="96" t="s">
        <v>133</v>
      </c>
      <c r="L22" s="101">
        <f>IF(J22="","",ROUND(J22,0))</f>
        <v>5</v>
      </c>
      <c r="M22" s="96"/>
      <c r="N22" s="124"/>
    </row>
    <row r="23" spans="2:14" ht="18" customHeight="1" x14ac:dyDescent="0.4">
      <c r="B23" s="365"/>
      <c r="C23" s="305" t="s">
        <v>120</v>
      </c>
      <c r="D23" s="370">
        <f>IF(L22="","",L22)</f>
        <v>5</v>
      </c>
      <c r="E23" s="371" t="s">
        <v>11</v>
      </c>
      <c r="F23" s="85" t="s">
        <v>121</v>
      </c>
      <c r="G23" s="90"/>
      <c r="H23" s="85" t="s">
        <v>126</v>
      </c>
      <c r="I23" s="2"/>
      <c r="J23" s="207">
        <v>1</v>
      </c>
      <c r="K23" s="363" t="str">
        <f>IF(J23="","","へ運搬")</f>
        <v>へ運搬</v>
      </c>
      <c r="L23" s="363"/>
      <c r="M23" s="2"/>
      <c r="N23" s="122"/>
    </row>
    <row r="24" spans="2:14" ht="18" customHeight="1" x14ac:dyDescent="0.4">
      <c r="B24" s="365"/>
      <c r="C24" s="305"/>
      <c r="D24" s="370"/>
      <c r="E24" s="371"/>
      <c r="F24" s="85" t="s">
        <v>122</v>
      </c>
      <c r="G24" s="155" t="s">
        <v>223</v>
      </c>
      <c r="H24" s="85"/>
      <c r="I24" s="2"/>
      <c r="J24" s="2"/>
      <c r="K24" s="2"/>
      <c r="L24" s="2"/>
      <c r="M24" s="2"/>
      <c r="N24" s="122"/>
    </row>
    <row r="25" spans="2:14" ht="18" customHeight="1" x14ac:dyDescent="0.4">
      <c r="B25" s="365"/>
      <c r="C25" s="299"/>
      <c r="D25" s="381"/>
      <c r="E25" s="324"/>
      <c r="F25" s="85" t="s">
        <v>123</v>
      </c>
      <c r="G25" s="157" t="s">
        <v>223</v>
      </c>
      <c r="H25" s="85"/>
      <c r="I25" s="2"/>
      <c r="J25" s="2"/>
      <c r="K25" s="2"/>
      <c r="L25" s="2"/>
      <c r="M25" s="2"/>
      <c r="N25" s="122"/>
    </row>
    <row r="26" spans="2:14" ht="18" customHeight="1" x14ac:dyDescent="0.4">
      <c r="B26" s="364">
        <v>4</v>
      </c>
      <c r="C26" s="305" t="s">
        <v>115</v>
      </c>
      <c r="D26" s="367">
        <f>IF(J26="","",J26)</f>
        <v>0.45</v>
      </c>
      <c r="E26" s="297" t="s">
        <v>10</v>
      </c>
      <c r="F26" s="82" t="s">
        <v>41</v>
      </c>
      <c r="G26" s="152" t="s">
        <v>275</v>
      </c>
      <c r="H26" s="368" t="s">
        <v>116</v>
      </c>
      <c r="I26" s="369"/>
      <c r="J26" s="83">
        <v>0.45</v>
      </c>
      <c r="K26" s="84"/>
      <c r="L26" s="84"/>
      <c r="M26" s="84"/>
      <c r="N26" s="123"/>
    </row>
    <row r="27" spans="2:14" ht="18" customHeight="1" x14ac:dyDescent="0.4">
      <c r="B27" s="364"/>
      <c r="C27" s="305"/>
      <c r="D27" s="367"/>
      <c r="E27" s="297"/>
      <c r="F27" s="85" t="s">
        <v>174</v>
      </c>
      <c r="G27" s="153" t="s">
        <v>49</v>
      </c>
      <c r="H27" s="103">
        <v>800</v>
      </c>
      <c r="I27" s="2"/>
      <c r="J27" s="2"/>
      <c r="K27" s="2"/>
      <c r="L27" s="2"/>
      <c r="M27" s="2"/>
      <c r="N27" s="122"/>
    </row>
    <row r="28" spans="2:14" ht="18" customHeight="1" x14ac:dyDescent="0.4">
      <c r="B28" s="364"/>
      <c r="C28" s="305"/>
      <c r="D28" s="367"/>
      <c r="E28" s="297"/>
      <c r="F28" s="85" t="s">
        <v>114</v>
      </c>
      <c r="G28" s="153" t="s">
        <v>176</v>
      </c>
      <c r="H28" s="91">
        <v>20</v>
      </c>
      <c r="I28" s="2"/>
      <c r="J28" s="2"/>
      <c r="K28" s="2"/>
      <c r="L28" s="2"/>
      <c r="M28" s="2"/>
      <c r="N28" s="122"/>
    </row>
    <row r="29" spans="2:14" ht="18" customHeight="1" x14ac:dyDescent="0.4">
      <c r="B29" s="364"/>
      <c r="C29" s="305"/>
      <c r="D29" s="367"/>
      <c r="E29" s="297"/>
      <c r="F29" s="85" t="s">
        <v>113</v>
      </c>
      <c r="G29" s="153" t="s">
        <v>278</v>
      </c>
      <c r="H29" s="102">
        <v>37.5</v>
      </c>
      <c r="I29" s="96"/>
      <c r="J29" s="96"/>
      <c r="K29" s="96"/>
      <c r="L29" s="96"/>
      <c r="M29" s="96"/>
      <c r="N29" s="124"/>
    </row>
    <row r="30" spans="2:14" ht="18" customHeight="1" x14ac:dyDescent="0.4">
      <c r="B30" s="364"/>
      <c r="C30" s="305" t="s">
        <v>117</v>
      </c>
      <c r="D30" s="370">
        <f>IF(L33="","",L33)</f>
        <v>20</v>
      </c>
      <c r="E30" s="371" t="s">
        <v>11</v>
      </c>
      <c r="F30" s="82" t="s">
        <v>118</v>
      </c>
      <c r="G30" s="176">
        <v>200</v>
      </c>
      <c r="H30" s="82" t="s">
        <v>129</v>
      </c>
      <c r="I30" s="84"/>
      <c r="J30" s="84"/>
      <c r="K30" s="84"/>
      <c r="L30" s="84"/>
      <c r="M30" s="84"/>
      <c r="N30" s="123"/>
    </row>
    <row r="31" spans="2:14" ht="18" customHeight="1" x14ac:dyDescent="0.4">
      <c r="B31" s="364"/>
      <c r="C31" s="305"/>
      <c r="D31" s="370"/>
      <c r="E31" s="371"/>
      <c r="F31" s="85" t="s">
        <v>119</v>
      </c>
      <c r="G31" s="151">
        <f>IF(G32="","",IF(G33&lt;=0.09,0.05,IF(G33&lt;=0.14,0.1,IF(G33&lt;=0.19,0.15,IF(G33&lt;=0.24,0.2,IF(G33&lt;=0.29,0.25,IF(G33&lt;=0.34,0.3,IF(G33&lt;=0.39,0.35,IF(G33&lt;=0.44,0.4,(IF(G33&lt;=0.49,0.45,IF(G33&lt;=0.49,0.45,IF(G33&lt;=0.54,0.5,IF(G33&lt;=0.59,0.55,IF(G33&lt;=0.64,0.6,IF(G33&lt;=0.69,0.65,IF(G33&lt;=0.74,0.7,IF(G33&lt;=0.79,0.75,""))))))))))))))))))</f>
        <v>0.2</v>
      </c>
      <c r="H31" s="372" t="s">
        <v>130</v>
      </c>
      <c r="I31" s="373"/>
      <c r="J31" s="2"/>
      <c r="K31" s="2"/>
      <c r="L31" s="2"/>
      <c r="M31" s="2"/>
      <c r="N31" s="122"/>
    </row>
    <row r="32" spans="2:14" ht="18" customHeight="1" x14ac:dyDescent="0.4">
      <c r="B32" s="364"/>
      <c r="C32" s="305"/>
      <c r="D32" s="370"/>
      <c r="E32" s="371"/>
      <c r="F32" s="85" t="s">
        <v>175</v>
      </c>
      <c r="G32" s="86">
        <v>300</v>
      </c>
      <c r="H32" s="104">
        <f>IF(D26="","",D26)</f>
        <v>0.45</v>
      </c>
      <c r="I32" s="2" t="s">
        <v>134</v>
      </c>
      <c r="J32" s="139">
        <v>66</v>
      </c>
      <c r="K32" s="2" t="s">
        <v>134</v>
      </c>
      <c r="L32" s="175">
        <v>0.67500000000000004</v>
      </c>
      <c r="M32" s="2"/>
      <c r="N32" s="122" t="s">
        <v>131</v>
      </c>
    </row>
    <row r="33" spans="2:14" ht="18" customHeight="1" x14ac:dyDescent="0.4">
      <c r="B33" s="364"/>
      <c r="C33" s="305"/>
      <c r="D33" s="370"/>
      <c r="E33" s="371"/>
      <c r="F33" s="201" t="s">
        <v>283</v>
      </c>
      <c r="G33" s="158">
        <f>IF(G32="","",J32/G32)</f>
        <v>0.22</v>
      </c>
      <c r="H33" s="94"/>
      <c r="I33" s="96" t="s">
        <v>132</v>
      </c>
      <c r="J33" s="100">
        <f>IF(H32="","",ROUND(H32*J32*L32,2))</f>
        <v>20.05</v>
      </c>
      <c r="K33" s="96" t="s">
        <v>133</v>
      </c>
      <c r="L33" s="101">
        <f>IF(J33="","",ROUND(J33,0))</f>
        <v>20</v>
      </c>
      <c r="M33" s="96"/>
      <c r="N33" s="124"/>
    </row>
    <row r="34" spans="2:14" ht="18" customHeight="1" x14ac:dyDescent="0.4">
      <c r="B34" s="365"/>
      <c r="C34" s="305" t="s">
        <v>120</v>
      </c>
      <c r="D34" s="370">
        <f>IF(L33="","",L33)</f>
        <v>20</v>
      </c>
      <c r="E34" s="371" t="s">
        <v>11</v>
      </c>
      <c r="F34" s="85" t="s">
        <v>121</v>
      </c>
      <c r="G34" s="90"/>
      <c r="H34" s="85" t="s">
        <v>126</v>
      </c>
      <c r="I34" s="2"/>
      <c r="J34" s="207">
        <v>1</v>
      </c>
      <c r="K34" s="363" t="str">
        <f>IF(J34="","","へ運搬")</f>
        <v>へ運搬</v>
      </c>
      <c r="L34" s="363"/>
      <c r="M34" s="2"/>
      <c r="N34" s="122"/>
    </row>
    <row r="35" spans="2:14" ht="18" customHeight="1" x14ac:dyDescent="0.4">
      <c r="B35" s="365"/>
      <c r="C35" s="305"/>
      <c r="D35" s="370"/>
      <c r="E35" s="371"/>
      <c r="F35" s="85" t="s">
        <v>122</v>
      </c>
      <c r="G35" s="155" t="s">
        <v>339</v>
      </c>
      <c r="H35" s="85"/>
      <c r="I35" s="2"/>
      <c r="J35" s="2"/>
      <c r="K35" s="2"/>
      <c r="L35" s="2"/>
      <c r="M35" s="2"/>
      <c r="N35" s="122"/>
    </row>
    <row r="36" spans="2:14" ht="18" customHeight="1" x14ac:dyDescent="0.4">
      <c r="B36" s="365"/>
      <c r="C36" s="305"/>
      <c r="D36" s="370"/>
      <c r="E36" s="371"/>
      <c r="F36" s="94" t="s">
        <v>123</v>
      </c>
      <c r="G36" s="157" t="s">
        <v>223</v>
      </c>
      <c r="H36" s="94"/>
      <c r="I36" s="96"/>
      <c r="J36" s="96"/>
      <c r="K36" s="96"/>
      <c r="L36" s="96"/>
      <c r="M36" s="96"/>
      <c r="N36" s="124"/>
    </row>
    <row r="37" spans="2:14" ht="18" customHeight="1" x14ac:dyDescent="0.4">
      <c r="B37" s="364">
        <v>5</v>
      </c>
      <c r="C37" s="378" t="s">
        <v>115</v>
      </c>
      <c r="D37" s="379">
        <f>IF(J37="","",J37)</f>
        <v>0.08</v>
      </c>
      <c r="E37" s="380" t="s">
        <v>10</v>
      </c>
      <c r="F37" s="85" t="s">
        <v>41</v>
      </c>
      <c r="G37" s="153" t="s">
        <v>365</v>
      </c>
      <c r="H37" s="372" t="s">
        <v>116</v>
      </c>
      <c r="I37" s="373"/>
      <c r="J37" s="136">
        <v>0.08</v>
      </c>
      <c r="K37" s="2"/>
      <c r="L37" s="2"/>
      <c r="M37" s="2"/>
      <c r="N37" s="122"/>
    </row>
    <row r="38" spans="2:14" ht="18" customHeight="1" x14ac:dyDescent="0.4">
      <c r="B38" s="364"/>
      <c r="C38" s="305"/>
      <c r="D38" s="367"/>
      <c r="E38" s="297"/>
      <c r="F38" s="85" t="s">
        <v>174</v>
      </c>
      <c r="G38" s="153" t="s">
        <v>49</v>
      </c>
      <c r="H38" s="103">
        <v>700</v>
      </c>
      <c r="I38" s="2"/>
      <c r="J38" s="2"/>
      <c r="K38" s="2"/>
      <c r="L38" s="2"/>
      <c r="M38" s="2"/>
      <c r="N38" s="122"/>
    </row>
    <row r="39" spans="2:14" ht="18" customHeight="1" x14ac:dyDescent="0.4">
      <c r="B39" s="364"/>
      <c r="C39" s="305"/>
      <c r="D39" s="367"/>
      <c r="E39" s="297"/>
      <c r="F39" s="85" t="s">
        <v>114</v>
      </c>
      <c r="G39" s="153" t="s">
        <v>176</v>
      </c>
      <c r="H39" s="91">
        <v>22</v>
      </c>
      <c r="I39" s="2"/>
      <c r="J39" s="2"/>
      <c r="K39" s="2"/>
      <c r="L39" s="2"/>
      <c r="M39" s="2"/>
      <c r="N39" s="122"/>
    </row>
    <row r="40" spans="2:14" ht="18" customHeight="1" x14ac:dyDescent="0.4">
      <c r="B40" s="364"/>
      <c r="C40" s="305"/>
      <c r="D40" s="367"/>
      <c r="E40" s="297"/>
      <c r="F40" s="85" t="s">
        <v>113</v>
      </c>
      <c r="G40" s="153" t="s">
        <v>48</v>
      </c>
      <c r="H40" s="102">
        <v>28.6</v>
      </c>
      <c r="I40" s="96"/>
      <c r="J40" s="96"/>
      <c r="K40" s="96"/>
      <c r="L40" s="96"/>
      <c r="M40" s="96"/>
      <c r="N40" s="124"/>
    </row>
    <row r="41" spans="2:14" ht="18" customHeight="1" x14ac:dyDescent="0.4">
      <c r="B41" s="364"/>
      <c r="C41" s="305" t="s">
        <v>117</v>
      </c>
      <c r="D41" s="370">
        <f>IF(L44="","",L44)</f>
        <v>4</v>
      </c>
      <c r="E41" s="371" t="s">
        <v>11</v>
      </c>
      <c r="F41" s="82" t="s">
        <v>118</v>
      </c>
      <c r="G41" s="176">
        <v>200</v>
      </c>
      <c r="H41" s="82" t="s">
        <v>129</v>
      </c>
      <c r="I41" s="84"/>
      <c r="J41" s="84"/>
      <c r="K41" s="84"/>
      <c r="L41" s="84"/>
      <c r="M41" s="84"/>
      <c r="N41" s="123"/>
    </row>
    <row r="42" spans="2:14" ht="18" customHeight="1" x14ac:dyDescent="0.4">
      <c r="B42" s="364"/>
      <c r="C42" s="305"/>
      <c r="D42" s="370"/>
      <c r="E42" s="371"/>
      <c r="F42" s="85" t="s">
        <v>119</v>
      </c>
      <c r="G42" s="151">
        <f>IF(G43="","",IF(G44&lt;=0.09,0.05,IF(G44&lt;=0.14,0.1,IF(G44&lt;=0.19,0.15,IF(G44&lt;=0.24,0.2,IF(G44&lt;=0.29,0.25,IF(G44&lt;=0.34,0.3,IF(G44&lt;=0.39,0.35,IF(G44&lt;=0.44,0.4,(IF(G44&lt;=0.49,0.45,IF(G44&lt;=0.49,0.45,IF(G44&lt;=0.54,0.5,IF(G44&lt;=0.59,0.55,IF(G44&lt;=0.64,0.6,IF(G44&lt;=0.69,0.65,IF(G44&lt;=0.74,0.7,IF(G44&lt;=0.79,0.75,""))))))))))))))))))</f>
        <v>0.35</v>
      </c>
      <c r="H42" s="372" t="s">
        <v>130</v>
      </c>
      <c r="I42" s="373"/>
      <c r="J42" s="2"/>
      <c r="K42" s="2"/>
      <c r="L42" s="2"/>
      <c r="M42" s="2"/>
      <c r="N42" s="122"/>
    </row>
    <row r="43" spans="2:14" ht="18" customHeight="1" x14ac:dyDescent="0.4">
      <c r="B43" s="364"/>
      <c r="C43" s="305"/>
      <c r="D43" s="370"/>
      <c r="E43" s="371"/>
      <c r="F43" s="85" t="s">
        <v>175</v>
      </c>
      <c r="G43" s="86">
        <v>200</v>
      </c>
      <c r="H43" s="104">
        <f>IF(D37="","",D37)</f>
        <v>0.08</v>
      </c>
      <c r="I43" s="2" t="s">
        <v>134</v>
      </c>
      <c r="J43" s="139">
        <v>70</v>
      </c>
      <c r="K43" s="2" t="s">
        <v>134</v>
      </c>
      <c r="L43" s="175">
        <v>0.67500000000000004</v>
      </c>
      <c r="M43" s="2"/>
      <c r="N43" s="122" t="s">
        <v>131</v>
      </c>
    </row>
    <row r="44" spans="2:14" ht="18" customHeight="1" x14ac:dyDescent="0.4">
      <c r="B44" s="364"/>
      <c r="C44" s="305"/>
      <c r="D44" s="370"/>
      <c r="E44" s="371"/>
      <c r="F44" s="201" t="s">
        <v>283</v>
      </c>
      <c r="G44" s="150">
        <f>IF(G43="","",ROUND(J43/G43,2))</f>
        <v>0.35</v>
      </c>
      <c r="H44" s="94"/>
      <c r="I44" s="96" t="s">
        <v>132</v>
      </c>
      <c r="J44" s="100">
        <f>IF(H43="","",ROUND(H43*J43*L43,2))</f>
        <v>3.78</v>
      </c>
      <c r="K44" s="96" t="s">
        <v>133</v>
      </c>
      <c r="L44" s="101">
        <f>IF(J44="","",ROUND(J44,0))</f>
        <v>4</v>
      </c>
      <c r="M44" s="96"/>
      <c r="N44" s="124"/>
    </row>
    <row r="45" spans="2:14" ht="18" customHeight="1" x14ac:dyDescent="0.4">
      <c r="B45" s="365"/>
      <c r="C45" s="305" t="s">
        <v>120</v>
      </c>
      <c r="D45" s="370">
        <f>IF(L44="","",L44)</f>
        <v>4</v>
      </c>
      <c r="E45" s="371" t="s">
        <v>11</v>
      </c>
      <c r="F45" s="85" t="s">
        <v>121</v>
      </c>
      <c r="G45" s="90"/>
      <c r="H45" s="85" t="s">
        <v>126</v>
      </c>
      <c r="I45" s="2"/>
      <c r="J45" s="207">
        <v>1</v>
      </c>
      <c r="K45" s="363" t="str">
        <f>IF(J45="","","へ運搬")</f>
        <v>へ運搬</v>
      </c>
      <c r="L45" s="363"/>
      <c r="M45" s="2"/>
      <c r="N45" s="122"/>
    </row>
    <row r="46" spans="2:14" ht="18" customHeight="1" x14ac:dyDescent="0.4">
      <c r="B46" s="365"/>
      <c r="C46" s="305"/>
      <c r="D46" s="370"/>
      <c r="E46" s="371"/>
      <c r="F46" s="85" t="s">
        <v>122</v>
      </c>
      <c r="G46" s="155" t="s">
        <v>339</v>
      </c>
      <c r="H46" s="85"/>
      <c r="I46" s="2"/>
      <c r="J46" s="2"/>
      <c r="K46" s="2"/>
      <c r="L46" s="2"/>
      <c r="M46" s="2"/>
      <c r="N46" s="122"/>
    </row>
    <row r="47" spans="2:14" ht="18" customHeight="1" x14ac:dyDescent="0.4">
      <c r="B47" s="365"/>
      <c r="C47" s="305"/>
      <c r="D47" s="370"/>
      <c r="E47" s="371"/>
      <c r="F47" s="94" t="s">
        <v>123</v>
      </c>
      <c r="G47" s="157" t="s">
        <v>223</v>
      </c>
      <c r="H47" s="94"/>
      <c r="I47" s="96"/>
      <c r="J47" s="96"/>
      <c r="K47" s="96"/>
      <c r="L47" s="96"/>
      <c r="M47" s="96"/>
      <c r="N47" s="124"/>
    </row>
    <row r="48" spans="2:14" ht="18" customHeight="1" x14ac:dyDescent="0.4">
      <c r="B48" s="364">
        <v>6</v>
      </c>
      <c r="C48" s="305" t="s">
        <v>115</v>
      </c>
      <c r="D48" s="367">
        <f>IF(J48="","",J48)</f>
        <v>0.04</v>
      </c>
      <c r="E48" s="297" t="s">
        <v>10</v>
      </c>
      <c r="F48" s="82" t="s">
        <v>41</v>
      </c>
      <c r="G48" s="152" t="s">
        <v>279</v>
      </c>
      <c r="H48" s="368" t="s">
        <v>116</v>
      </c>
      <c r="I48" s="369"/>
      <c r="J48" s="83">
        <v>0.04</v>
      </c>
      <c r="K48" s="84"/>
      <c r="L48" s="84"/>
      <c r="M48" s="84"/>
      <c r="N48" s="123"/>
    </row>
    <row r="49" spans="2:14" ht="18" customHeight="1" x14ac:dyDescent="0.4">
      <c r="B49" s="364"/>
      <c r="C49" s="305"/>
      <c r="D49" s="367"/>
      <c r="E49" s="297"/>
      <c r="F49" s="85" t="s">
        <v>174</v>
      </c>
      <c r="G49" s="153" t="s">
        <v>50</v>
      </c>
      <c r="H49" s="103">
        <v>2200</v>
      </c>
      <c r="I49" s="2"/>
      <c r="J49" s="2"/>
      <c r="K49" s="2"/>
      <c r="L49" s="2"/>
      <c r="M49" s="2"/>
      <c r="N49" s="122"/>
    </row>
    <row r="50" spans="2:14" ht="18" customHeight="1" x14ac:dyDescent="0.4">
      <c r="B50" s="364"/>
      <c r="C50" s="305"/>
      <c r="D50" s="367"/>
      <c r="E50" s="297"/>
      <c r="F50" s="85" t="s">
        <v>114</v>
      </c>
      <c r="G50" s="153" t="s">
        <v>333</v>
      </c>
      <c r="H50" s="91">
        <v>17</v>
      </c>
      <c r="I50" s="2"/>
      <c r="J50" s="2"/>
      <c r="K50" s="2"/>
      <c r="L50" s="2"/>
      <c r="M50" s="2"/>
      <c r="N50" s="122"/>
    </row>
    <row r="51" spans="2:14" ht="18" customHeight="1" x14ac:dyDescent="0.4">
      <c r="B51" s="364"/>
      <c r="C51" s="305"/>
      <c r="D51" s="367"/>
      <c r="E51" s="297"/>
      <c r="F51" s="85" t="s">
        <v>113</v>
      </c>
      <c r="G51" s="153" t="s">
        <v>278</v>
      </c>
      <c r="H51" s="102">
        <v>36.4</v>
      </c>
      <c r="I51" s="96"/>
      <c r="J51" s="96"/>
      <c r="K51" s="96"/>
      <c r="L51" s="96"/>
      <c r="M51" s="96"/>
      <c r="N51" s="124"/>
    </row>
    <row r="52" spans="2:14" ht="18" customHeight="1" x14ac:dyDescent="0.4">
      <c r="B52" s="364"/>
      <c r="C52" s="305" t="s">
        <v>117</v>
      </c>
      <c r="D52" s="370">
        <f>IF(L55="","",L55)</f>
        <v>5</v>
      </c>
      <c r="E52" s="371" t="s">
        <v>11</v>
      </c>
      <c r="F52" s="82" t="s">
        <v>118</v>
      </c>
      <c r="G52" s="176">
        <v>200</v>
      </c>
      <c r="H52" s="82" t="s">
        <v>129</v>
      </c>
      <c r="I52" s="84"/>
      <c r="J52" s="84"/>
      <c r="K52" s="84"/>
      <c r="L52" s="84"/>
      <c r="M52" s="84"/>
      <c r="N52" s="123"/>
    </row>
    <row r="53" spans="2:14" ht="18" customHeight="1" x14ac:dyDescent="0.4">
      <c r="B53" s="364"/>
      <c r="C53" s="305"/>
      <c r="D53" s="370"/>
      <c r="E53" s="371"/>
      <c r="F53" s="85" t="s">
        <v>119</v>
      </c>
      <c r="G53" s="151">
        <f>IF(G54="","",IF(G55&lt;=0.09,0.05,IF(G55&lt;=0.14,0.1,IF(G55&lt;=0.19,0.15,IF(G55&lt;=0.24,0.2,IF(G55&lt;=0.29,0.25,IF(G55&lt;=0.34,0.3,IF(G55&lt;=0.39,0.35,IF(G55&lt;=0.44,0.4,(IF(G55&lt;=0.49,0.45,IF(G55&lt;=0.49,0.45,IF(G55&lt;=0.54,0.5,IF(G55&lt;=0.59,0.55,IF(G55&lt;=0.64,0.6,IF(G55&lt;=0.69,0.65,IF(G55&lt;=0.74,0.7,IF(G55&lt;=0.79,0.75,""))))))))))))))))))</f>
        <v>0.2</v>
      </c>
      <c r="H53" s="372" t="s">
        <v>130</v>
      </c>
      <c r="I53" s="373"/>
      <c r="J53" s="2"/>
      <c r="K53" s="2"/>
      <c r="L53" s="2"/>
      <c r="M53" s="2"/>
      <c r="N53" s="122"/>
    </row>
    <row r="54" spans="2:14" ht="18" customHeight="1" x14ac:dyDescent="0.4">
      <c r="B54" s="364"/>
      <c r="C54" s="305"/>
      <c r="D54" s="370"/>
      <c r="E54" s="371"/>
      <c r="F54" s="85" t="s">
        <v>175</v>
      </c>
      <c r="G54" s="86">
        <v>800</v>
      </c>
      <c r="H54" s="104">
        <f>IF(D48="","",D48)</f>
        <v>0.04</v>
      </c>
      <c r="I54" s="2" t="s">
        <v>134</v>
      </c>
      <c r="J54" s="139">
        <v>178</v>
      </c>
      <c r="K54" s="2" t="s">
        <v>134</v>
      </c>
      <c r="L54" s="175">
        <v>0.67500000000000004</v>
      </c>
      <c r="M54" s="2"/>
      <c r="N54" s="122" t="s">
        <v>131</v>
      </c>
    </row>
    <row r="55" spans="2:14" ht="18" customHeight="1" x14ac:dyDescent="0.4">
      <c r="B55" s="364"/>
      <c r="C55" s="305"/>
      <c r="D55" s="370"/>
      <c r="E55" s="371"/>
      <c r="F55" s="201" t="s">
        <v>283</v>
      </c>
      <c r="G55" s="150">
        <f>IF(G54="","",ROUND(J54/G54,2))</f>
        <v>0.22</v>
      </c>
      <c r="H55" s="94"/>
      <c r="I55" s="96" t="s">
        <v>132</v>
      </c>
      <c r="J55" s="100">
        <f>IF(H54="","",ROUND(H54*J54*L54,2))</f>
        <v>4.8099999999999996</v>
      </c>
      <c r="K55" s="96" t="s">
        <v>133</v>
      </c>
      <c r="L55" s="101">
        <f>IF(J55="","",ROUND(J55,0))</f>
        <v>5</v>
      </c>
      <c r="M55" s="96"/>
      <c r="N55" s="124"/>
    </row>
    <row r="56" spans="2:14" ht="18" customHeight="1" x14ac:dyDescent="0.4">
      <c r="B56" s="365"/>
      <c r="C56" s="305" t="s">
        <v>120</v>
      </c>
      <c r="D56" s="370">
        <f>IF(L55="","",L55)</f>
        <v>5</v>
      </c>
      <c r="E56" s="371" t="s">
        <v>11</v>
      </c>
      <c r="F56" s="85" t="s">
        <v>121</v>
      </c>
      <c r="G56" s="90"/>
      <c r="H56" s="85" t="s">
        <v>126</v>
      </c>
      <c r="I56" s="2"/>
      <c r="J56" s="207">
        <v>1</v>
      </c>
      <c r="K56" s="363" t="str">
        <f>IF(J56="","","へ運搬")</f>
        <v>へ運搬</v>
      </c>
      <c r="L56" s="363"/>
      <c r="M56" s="2"/>
      <c r="N56" s="122"/>
    </row>
    <row r="57" spans="2:14" ht="18" customHeight="1" x14ac:dyDescent="0.4">
      <c r="B57" s="365"/>
      <c r="C57" s="305"/>
      <c r="D57" s="370"/>
      <c r="E57" s="371"/>
      <c r="F57" s="85" t="s">
        <v>122</v>
      </c>
      <c r="G57" s="155" t="s">
        <v>223</v>
      </c>
      <c r="H57" s="85"/>
      <c r="I57" s="2"/>
      <c r="J57" s="2"/>
      <c r="K57" s="2"/>
      <c r="L57" s="2"/>
      <c r="M57" s="2"/>
      <c r="N57" s="122"/>
    </row>
    <row r="58" spans="2:14" ht="18" customHeight="1" thickBot="1" x14ac:dyDescent="0.45">
      <c r="B58" s="366"/>
      <c r="C58" s="374"/>
      <c r="D58" s="375"/>
      <c r="E58" s="376"/>
      <c r="F58" s="125" t="s">
        <v>123</v>
      </c>
      <c r="G58" s="188" t="s">
        <v>223</v>
      </c>
      <c r="H58" s="125"/>
      <c r="I58" s="128"/>
      <c r="J58" s="128"/>
      <c r="K58" s="128"/>
      <c r="L58" s="128"/>
      <c r="M58" s="128"/>
      <c r="N58" s="129"/>
    </row>
    <row r="59" spans="2:14" ht="18" customHeight="1" x14ac:dyDescent="0.4">
      <c r="B59" s="377">
        <v>8</v>
      </c>
      <c r="C59" s="378" t="s">
        <v>115</v>
      </c>
      <c r="D59" s="379">
        <f>IF(J59="","",J59)</f>
        <v>0.32</v>
      </c>
      <c r="E59" s="380" t="s">
        <v>10</v>
      </c>
      <c r="F59" s="85" t="s">
        <v>41</v>
      </c>
      <c r="G59" s="153" t="s">
        <v>275</v>
      </c>
      <c r="H59" s="372" t="s">
        <v>116</v>
      </c>
      <c r="I59" s="373"/>
      <c r="J59" s="136">
        <v>0.32</v>
      </c>
      <c r="K59" s="2"/>
      <c r="L59" s="2"/>
      <c r="M59" s="2"/>
      <c r="N59" s="122"/>
    </row>
    <row r="60" spans="2:14" ht="18" customHeight="1" x14ac:dyDescent="0.4">
      <c r="B60" s="364"/>
      <c r="C60" s="305"/>
      <c r="D60" s="367"/>
      <c r="E60" s="297"/>
      <c r="F60" s="85" t="s">
        <v>174</v>
      </c>
      <c r="G60" s="153" t="s">
        <v>49</v>
      </c>
      <c r="H60" s="103">
        <v>800</v>
      </c>
      <c r="I60" s="2"/>
      <c r="J60" s="2"/>
      <c r="K60" s="2"/>
      <c r="L60" s="2"/>
      <c r="M60" s="2"/>
      <c r="N60" s="122"/>
    </row>
    <row r="61" spans="2:14" ht="18" customHeight="1" x14ac:dyDescent="0.4">
      <c r="B61" s="364"/>
      <c r="C61" s="305"/>
      <c r="D61" s="367"/>
      <c r="E61" s="297"/>
      <c r="F61" s="85" t="s">
        <v>114</v>
      </c>
      <c r="G61" s="153" t="s">
        <v>176</v>
      </c>
      <c r="H61" s="91">
        <v>24</v>
      </c>
      <c r="I61" s="2"/>
      <c r="J61" s="2"/>
      <c r="K61" s="2"/>
      <c r="L61" s="2"/>
      <c r="M61" s="2"/>
      <c r="N61" s="122"/>
    </row>
    <row r="62" spans="2:14" ht="18" customHeight="1" x14ac:dyDescent="0.4">
      <c r="B62" s="364"/>
      <c r="C62" s="305"/>
      <c r="D62" s="367"/>
      <c r="E62" s="297"/>
      <c r="F62" s="85" t="s">
        <v>113</v>
      </c>
      <c r="G62" s="153" t="s">
        <v>278</v>
      </c>
      <c r="H62" s="102">
        <v>37.5</v>
      </c>
      <c r="I62" s="96"/>
      <c r="J62" s="96"/>
      <c r="K62" s="96"/>
      <c r="L62" s="96"/>
      <c r="M62" s="96"/>
      <c r="N62" s="124"/>
    </row>
    <row r="63" spans="2:14" ht="18" customHeight="1" x14ac:dyDescent="0.4">
      <c r="B63" s="364"/>
      <c r="C63" s="305" t="s">
        <v>117</v>
      </c>
      <c r="D63" s="370">
        <f>IF(L66="","",L66)</f>
        <v>23</v>
      </c>
      <c r="E63" s="371" t="s">
        <v>11</v>
      </c>
      <c r="F63" s="82" t="s">
        <v>118</v>
      </c>
      <c r="G63" s="176">
        <v>200</v>
      </c>
      <c r="H63" s="82" t="s">
        <v>129</v>
      </c>
      <c r="I63" s="84"/>
      <c r="J63" s="84"/>
      <c r="K63" s="84"/>
      <c r="L63" s="84"/>
      <c r="M63" s="84"/>
      <c r="N63" s="123"/>
    </row>
    <row r="64" spans="2:14" ht="18" customHeight="1" x14ac:dyDescent="0.4">
      <c r="B64" s="364"/>
      <c r="C64" s="305"/>
      <c r="D64" s="370"/>
      <c r="E64" s="371"/>
      <c r="F64" s="85" t="s">
        <v>119</v>
      </c>
      <c r="G64" s="151">
        <f>IF(G65="","",IF(G66&lt;=0.09,0.05,IF(G66&lt;=0.14,0.1,IF(G66&lt;=0.19,0.15,IF(G66&lt;=0.24,0.2,IF(G66&lt;=0.29,0.25,IF(G66&lt;=0.34,0.3,IF(G66&lt;=0.39,0.35,IF(G66&lt;=0.44,0.4,(IF(G66&lt;=0.49,0.45,IF(G66&lt;=0.49,0.45,IF(G66&lt;=0.54,0.5,IF(G66&lt;=0.59,0.55,IF(G66&lt;=0.64,0.6,IF(G66&lt;=0.69,0.65,IF(G66&lt;=0.74,0.7,IF(G66&lt;=0.79,0.75,""))))))))))))))))))</f>
        <v>0.35</v>
      </c>
      <c r="H64" s="372" t="s">
        <v>130</v>
      </c>
      <c r="I64" s="373"/>
      <c r="J64" s="2"/>
      <c r="K64" s="2"/>
      <c r="L64" s="2"/>
      <c r="M64" s="2"/>
      <c r="N64" s="122"/>
    </row>
    <row r="65" spans="2:14" ht="18" customHeight="1" x14ac:dyDescent="0.4">
      <c r="B65" s="364"/>
      <c r="C65" s="305"/>
      <c r="D65" s="370"/>
      <c r="E65" s="371"/>
      <c r="F65" s="85" t="s">
        <v>175</v>
      </c>
      <c r="G65" s="86">
        <v>300</v>
      </c>
      <c r="H65" s="104">
        <f>IF(D59="","",D59)</f>
        <v>0.32</v>
      </c>
      <c r="I65" s="2" t="s">
        <v>134</v>
      </c>
      <c r="J65" s="139">
        <v>106</v>
      </c>
      <c r="K65" s="2" t="s">
        <v>134</v>
      </c>
      <c r="L65" s="175">
        <v>0.67500000000000004</v>
      </c>
      <c r="M65" s="2"/>
      <c r="N65" s="122" t="s">
        <v>131</v>
      </c>
    </row>
    <row r="66" spans="2:14" ht="18" customHeight="1" x14ac:dyDescent="0.4">
      <c r="B66" s="364"/>
      <c r="C66" s="305"/>
      <c r="D66" s="370"/>
      <c r="E66" s="371"/>
      <c r="F66" s="201" t="s">
        <v>283</v>
      </c>
      <c r="G66" s="150">
        <f>IF(G65="","",ROUND(J65/G65,2))</f>
        <v>0.35</v>
      </c>
      <c r="H66" s="94"/>
      <c r="I66" s="96" t="s">
        <v>132</v>
      </c>
      <c r="J66" s="100">
        <f>IF(H65="","",ROUND(H65*J65*L65,2))</f>
        <v>22.9</v>
      </c>
      <c r="K66" s="96" t="s">
        <v>133</v>
      </c>
      <c r="L66" s="101">
        <f>IF(J66="","",ROUND(J66,0))</f>
        <v>23</v>
      </c>
      <c r="M66" s="96"/>
      <c r="N66" s="124"/>
    </row>
    <row r="67" spans="2:14" ht="18" customHeight="1" x14ac:dyDescent="0.4">
      <c r="B67" s="365"/>
      <c r="C67" s="305" t="s">
        <v>120</v>
      </c>
      <c r="D67" s="370">
        <f>IF(L66="","",L66)</f>
        <v>23</v>
      </c>
      <c r="E67" s="371" t="s">
        <v>11</v>
      </c>
      <c r="F67" s="85" t="s">
        <v>121</v>
      </c>
      <c r="G67" s="90"/>
      <c r="H67" s="85" t="s">
        <v>126</v>
      </c>
      <c r="I67" s="2"/>
      <c r="J67" s="207">
        <v>1</v>
      </c>
      <c r="K67" s="363" t="str">
        <f>IF(J67="","","へ運搬")</f>
        <v>へ運搬</v>
      </c>
      <c r="L67" s="363"/>
      <c r="M67" s="2"/>
      <c r="N67" s="122"/>
    </row>
    <row r="68" spans="2:14" ht="18" customHeight="1" x14ac:dyDescent="0.4">
      <c r="B68" s="365"/>
      <c r="C68" s="305"/>
      <c r="D68" s="370"/>
      <c r="E68" s="371"/>
      <c r="F68" s="85" t="s">
        <v>122</v>
      </c>
      <c r="G68" s="155" t="s">
        <v>338</v>
      </c>
      <c r="H68" s="85"/>
      <c r="I68" s="2"/>
      <c r="J68" s="2"/>
      <c r="K68" s="2"/>
      <c r="L68" s="2"/>
      <c r="M68" s="2"/>
      <c r="N68" s="122"/>
    </row>
    <row r="69" spans="2:14" ht="18" customHeight="1" x14ac:dyDescent="0.4">
      <c r="B69" s="365"/>
      <c r="C69" s="305"/>
      <c r="D69" s="370"/>
      <c r="E69" s="371"/>
      <c r="F69" s="94" t="s">
        <v>123</v>
      </c>
      <c r="G69" s="157" t="s">
        <v>223</v>
      </c>
      <c r="H69" s="94"/>
      <c r="I69" s="96"/>
      <c r="J69" s="96"/>
      <c r="K69" s="96"/>
      <c r="L69" s="96"/>
      <c r="M69" s="96"/>
      <c r="N69" s="124"/>
    </row>
    <row r="70" spans="2:14" ht="18" customHeight="1" x14ac:dyDescent="0.4">
      <c r="B70" s="364">
        <v>9</v>
      </c>
      <c r="C70" s="305" t="s">
        <v>115</v>
      </c>
      <c r="D70" s="367">
        <f>IF(J70="","",J70)</f>
        <v>0.06</v>
      </c>
      <c r="E70" s="297" t="s">
        <v>10</v>
      </c>
      <c r="F70" s="82" t="s">
        <v>41</v>
      </c>
      <c r="G70" s="152" t="s">
        <v>275</v>
      </c>
      <c r="H70" s="368" t="s">
        <v>116</v>
      </c>
      <c r="I70" s="369"/>
      <c r="J70" s="83">
        <v>0.06</v>
      </c>
      <c r="K70" s="84"/>
      <c r="L70" s="84"/>
      <c r="M70" s="84"/>
      <c r="N70" s="123"/>
    </row>
    <row r="71" spans="2:14" ht="18" customHeight="1" x14ac:dyDescent="0.4">
      <c r="B71" s="364"/>
      <c r="C71" s="305"/>
      <c r="D71" s="367"/>
      <c r="E71" s="297"/>
      <c r="F71" s="85" t="s">
        <v>174</v>
      </c>
      <c r="G71" s="153" t="s">
        <v>49</v>
      </c>
      <c r="H71" s="103">
        <v>1500</v>
      </c>
      <c r="I71" s="2"/>
      <c r="J71" s="2"/>
      <c r="K71" s="2"/>
      <c r="L71" s="2"/>
      <c r="M71" s="2"/>
      <c r="N71" s="122"/>
    </row>
    <row r="72" spans="2:14" ht="18" customHeight="1" x14ac:dyDescent="0.4">
      <c r="B72" s="364"/>
      <c r="C72" s="305"/>
      <c r="D72" s="367"/>
      <c r="E72" s="297"/>
      <c r="F72" s="85" t="s">
        <v>114</v>
      </c>
      <c r="G72" s="153" t="s">
        <v>176</v>
      </c>
      <c r="H72" s="91">
        <v>20</v>
      </c>
      <c r="I72" s="2"/>
      <c r="J72" s="2"/>
      <c r="K72" s="2"/>
      <c r="L72" s="2"/>
      <c r="M72" s="2"/>
      <c r="N72" s="122"/>
    </row>
    <row r="73" spans="2:14" ht="18" customHeight="1" x14ac:dyDescent="0.4">
      <c r="B73" s="364"/>
      <c r="C73" s="305"/>
      <c r="D73" s="367"/>
      <c r="E73" s="297"/>
      <c r="F73" s="85" t="s">
        <v>113</v>
      </c>
      <c r="G73" s="153" t="s">
        <v>278</v>
      </c>
      <c r="H73" s="102">
        <v>33.299999999999997</v>
      </c>
      <c r="I73" s="96"/>
      <c r="J73" s="96"/>
      <c r="K73" s="96"/>
      <c r="L73" s="96"/>
      <c r="M73" s="96"/>
      <c r="N73" s="124"/>
    </row>
    <row r="74" spans="2:14" ht="18" customHeight="1" x14ac:dyDescent="0.4">
      <c r="B74" s="364"/>
      <c r="C74" s="305" t="s">
        <v>117</v>
      </c>
      <c r="D74" s="370">
        <f>IF(L77="","",L77)</f>
        <v>5</v>
      </c>
      <c r="E74" s="371" t="s">
        <v>11</v>
      </c>
      <c r="F74" s="82" t="s">
        <v>118</v>
      </c>
      <c r="G74" s="176">
        <v>200</v>
      </c>
      <c r="H74" s="82" t="s">
        <v>129</v>
      </c>
      <c r="I74" s="84"/>
      <c r="J74" s="84"/>
      <c r="K74" s="84"/>
      <c r="L74" s="84"/>
      <c r="M74" s="84"/>
      <c r="N74" s="123"/>
    </row>
    <row r="75" spans="2:14" ht="18" customHeight="1" x14ac:dyDescent="0.4">
      <c r="B75" s="364"/>
      <c r="C75" s="305"/>
      <c r="D75" s="370"/>
      <c r="E75" s="371"/>
      <c r="F75" s="85" t="s">
        <v>119</v>
      </c>
      <c r="G75" s="151">
        <f>IF(G76="","",IF(G77&lt;=0.09,0.05,IF(G77&lt;=0.14,0.1,IF(G77&lt;=0.19,0.15,IF(G77&lt;=0.24,0.2,IF(G77&lt;=0.29,0.25,IF(G77&lt;=0.34,0.3,IF(G77&lt;=0.39,0.35,IF(G77&lt;=0.44,0.4,(IF(G77&lt;=0.49,0.45,IF(G77&lt;=0.49,0.45,IF(G77&lt;=0.54,0.5,IF(G77&lt;=0.59,0.55,IF(G77&lt;=0.64,0.6,IF(G77&lt;=0.69,0.65,IF(G77&lt;=0.74,0.7,IF(G77&lt;=0.79,0.75,""))))))))))))))))))</f>
        <v>0.2</v>
      </c>
      <c r="H75" s="372" t="s">
        <v>130</v>
      </c>
      <c r="I75" s="373"/>
      <c r="J75" s="2"/>
      <c r="K75" s="2"/>
      <c r="L75" s="2"/>
      <c r="M75" s="2"/>
      <c r="N75" s="122"/>
    </row>
    <row r="76" spans="2:14" ht="18" customHeight="1" x14ac:dyDescent="0.4">
      <c r="B76" s="364"/>
      <c r="C76" s="305"/>
      <c r="D76" s="370"/>
      <c r="E76" s="371"/>
      <c r="F76" s="85" t="s">
        <v>175</v>
      </c>
      <c r="G76" s="86">
        <v>500</v>
      </c>
      <c r="H76" s="104">
        <f>IF(D70="","",D70)</f>
        <v>0.06</v>
      </c>
      <c r="I76" s="2" t="s">
        <v>134</v>
      </c>
      <c r="J76" s="139">
        <v>121</v>
      </c>
      <c r="K76" s="2" t="s">
        <v>134</v>
      </c>
      <c r="L76" s="175">
        <v>0.67500000000000004</v>
      </c>
      <c r="M76" s="2"/>
      <c r="N76" s="122" t="s">
        <v>131</v>
      </c>
    </row>
    <row r="77" spans="2:14" ht="18" customHeight="1" x14ac:dyDescent="0.4">
      <c r="B77" s="364"/>
      <c r="C77" s="305"/>
      <c r="D77" s="370"/>
      <c r="E77" s="371"/>
      <c r="F77" s="201" t="s">
        <v>283</v>
      </c>
      <c r="G77" s="150">
        <f>IF(G76="","",ROUND(J76/G76,2))</f>
        <v>0.24</v>
      </c>
      <c r="H77" s="94"/>
      <c r="I77" s="96" t="s">
        <v>132</v>
      </c>
      <c r="J77" s="100">
        <f>IF(H76="","",ROUND(H76*J76*L76,2))</f>
        <v>4.9000000000000004</v>
      </c>
      <c r="K77" s="96" t="s">
        <v>133</v>
      </c>
      <c r="L77" s="101">
        <f>IF(J77="","",ROUND(J77,0))</f>
        <v>5</v>
      </c>
      <c r="M77" s="96"/>
      <c r="N77" s="124"/>
    </row>
    <row r="78" spans="2:14" ht="18" customHeight="1" x14ac:dyDescent="0.4">
      <c r="B78" s="365"/>
      <c r="C78" s="305" t="s">
        <v>120</v>
      </c>
      <c r="D78" s="370">
        <f>IF(L77="","",L77)</f>
        <v>5</v>
      </c>
      <c r="E78" s="371" t="s">
        <v>11</v>
      </c>
      <c r="F78" s="85" t="s">
        <v>121</v>
      </c>
      <c r="G78" s="90"/>
      <c r="H78" s="85" t="s">
        <v>126</v>
      </c>
      <c r="I78" s="2"/>
      <c r="J78" s="207">
        <v>1</v>
      </c>
      <c r="K78" s="363" t="str">
        <f>IF(J78="","","へ運搬")</f>
        <v>へ運搬</v>
      </c>
      <c r="L78" s="363"/>
      <c r="M78" s="2"/>
      <c r="N78" s="122"/>
    </row>
    <row r="79" spans="2:14" ht="18" customHeight="1" x14ac:dyDescent="0.4">
      <c r="B79" s="365"/>
      <c r="C79" s="305"/>
      <c r="D79" s="370"/>
      <c r="E79" s="371"/>
      <c r="F79" s="85" t="s">
        <v>122</v>
      </c>
      <c r="G79" s="155" t="s">
        <v>339</v>
      </c>
      <c r="H79" s="85"/>
      <c r="I79" s="2"/>
      <c r="J79" s="2"/>
      <c r="K79" s="2"/>
      <c r="L79" s="2"/>
      <c r="M79" s="2"/>
      <c r="N79" s="122"/>
    </row>
    <row r="80" spans="2:14" ht="18" customHeight="1" x14ac:dyDescent="0.4">
      <c r="B80" s="365"/>
      <c r="C80" s="299"/>
      <c r="D80" s="381"/>
      <c r="E80" s="324"/>
      <c r="F80" s="85" t="s">
        <v>123</v>
      </c>
      <c r="G80" s="157" t="s">
        <v>223</v>
      </c>
      <c r="H80" s="85"/>
      <c r="I80" s="2"/>
      <c r="J80" s="2"/>
      <c r="K80" s="2"/>
      <c r="L80" s="2"/>
      <c r="M80" s="2"/>
      <c r="N80" s="122"/>
    </row>
    <row r="81" spans="2:14" ht="18" customHeight="1" x14ac:dyDescent="0.4">
      <c r="B81" s="364">
        <v>10</v>
      </c>
      <c r="C81" s="305" t="s">
        <v>115</v>
      </c>
      <c r="D81" s="367">
        <f>IF(J81="","",J81)</f>
        <v>0.13</v>
      </c>
      <c r="E81" s="297" t="s">
        <v>10</v>
      </c>
      <c r="F81" s="82" t="s">
        <v>41</v>
      </c>
      <c r="G81" s="152" t="s">
        <v>279</v>
      </c>
      <c r="H81" s="368" t="s">
        <v>116</v>
      </c>
      <c r="I81" s="369"/>
      <c r="J81" s="83">
        <v>0.13</v>
      </c>
      <c r="K81" s="84"/>
      <c r="L81" s="84"/>
      <c r="M81" s="84"/>
      <c r="N81" s="123"/>
    </row>
    <row r="82" spans="2:14" ht="18" customHeight="1" x14ac:dyDescent="0.4">
      <c r="B82" s="364"/>
      <c r="C82" s="305"/>
      <c r="D82" s="367"/>
      <c r="E82" s="297"/>
      <c r="F82" s="85" t="s">
        <v>174</v>
      </c>
      <c r="G82" s="153" t="s">
        <v>49</v>
      </c>
      <c r="H82" s="103">
        <v>600</v>
      </c>
      <c r="I82" s="2"/>
      <c r="J82" s="2"/>
      <c r="K82" s="2"/>
      <c r="L82" s="2"/>
      <c r="M82" s="2"/>
      <c r="N82" s="122"/>
    </row>
    <row r="83" spans="2:14" ht="18" customHeight="1" x14ac:dyDescent="0.4">
      <c r="B83" s="364"/>
      <c r="C83" s="305"/>
      <c r="D83" s="367"/>
      <c r="E83" s="297"/>
      <c r="F83" s="85" t="s">
        <v>114</v>
      </c>
      <c r="G83" s="153" t="s">
        <v>332</v>
      </c>
      <c r="H83" s="91">
        <v>25</v>
      </c>
      <c r="I83" s="2"/>
      <c r="J83" s="2"/>
      <c r="K83" s="2"/>
      <c r="L83" s="2"/>
      <c r="M83" s="2"/>
      <c r="N83" s="122"/>
    </row>
    <row r="84" spans="2:14" ht="18" customHeight="1" x14ac:dyDescent="0.4">
      <c r="B84" s="364"/>
      <c r="C84" s="305"/>
      <c r="D84" s="367"/>
      <c r="E84" s="297"/>
      <c r="F84" s="85" t="s">
        <v>113</v>
      </c>
      <c r="G84" s="153" t="s">
        <v>278</v>
      </c>
      <c r="H84" s="102">
        <v>33.299999999999997</v>
      </c>
      <c r="I84" s="96"/>
      <c r="J84" s="96"/>
      <c r="K84" s="96"/>
      <c r="L84" s="96"/>
      <c r="M84" s="96"/>
      <c r="N84" s="124"/>
    </row>
    <row r="85" spans="2:14" ht="18" customHeight="1" x14ac:dyDescent="0.4">
      <c r="B85" s="364"/>
      <c r="C85" s="305" t="s">
        <v>117</v>
      </c>
      <c r="D85" s="370">
        <f>IF(L88="","",L88)</f>
        <v>9</v>
      </c>
      <c r="E85" s="371" t="s">
        <v>11</v>
      </c>
      <c r="F85" s="82" t="s">
        <v>118</v>
      </c>
      <c r="G85" s="176">
        <v>200</v>
      </c>
      <c r="H85" s="82" t="s">
        <v>129</v>
      </c>
      <c r="I85" s="84"/>
      <c r="J85" s="84"/>
      <c r="K85" s="84"/>
      <c r="L85" s="84"/>
      <c r="M85" s="84"/>
      <c r="N85" s="123"/>
    </row>
    <row r="86" spans="2:14" ht="18" customHeight="1" x14ac:dyDescent="0.4">
      <c r="B86" s="364"/>
      <c r="C86" s="305"/>
      <c r="D86" s="370"/>
      <c r="E86" s="371"/>
      <c r="F86" s="85" t="s">
        <v>119</v>
      </c>
      <c r="G86" s="151">
        <f>IF(G87="","",IF(G88&lt;=0.09,0.05,IF(G88&lt;=0.14,0.1,IF(G88&lt;=0.19,0.15,IF(G88&lt;=0.24,0.2,IF(G88&lt;=0.29,0.25,IF(G88&lt;=0.34,0.3,IF(G88&lt;=0.39,0.35,IF(G88&lt;=0.44,0.4,(IF(G88&lt;=0.49,0.45,IF(G88&lt;=0.49,0.45,IF(G88&lt;=0.54,0.5,IF(G88&lt;=0.59,0.55,IF(G88&lt;=0.64,0.6,IF(G88&lt;=0.69,0.65,IF(G88&lt;=0.74,0.7,IF(G88&lt;=0.79,0.75,IF(G88&lt;=0.84,0.8,IF(G88&lt;=0.89,0.85,""))))))))))))))))))))</f>
        <v>0.5</v>
      </c>
      <c r="H86" s="372" t="s">
        <v>130</v>
      </c>
      <c r="I86" s="373"/>
      <c r="J86" s="2"/>
      <c r="K86" s="2"/>
      <c r="L86" s="2"/>
      <c r="M86" s="2"/>
      <c r="N86" s="122"/>
    </row>
    <row r="87" spans="2:14" ht="18" customHeight="1" x14ac:dyDescent="0.4">
      <c r="B87" s="364"/>
      <c r="C87" s="305"/>
      <c r="D87" s="370"/>
      <c r="E87" s="371"/>
      <c r="F87" s="85" t="s">
        <v>175</v>
      </c>
      <c r="G87" s="86">
        <v>200</v>
      </c>
      <c r="H87" s="104">
        <f>IF(D81="","",D81)</f>
        <v>0.13</v>
      </c>
      <c r="I87" s="2" t="s">
        <v>134</v>
      </c>
      <c r="J87" s="139">
        <v>104</v>
      </c>
      <c r="K87" s="2" t="s">
        <v>134</v>
      </c>
      <c r="L87" s="175">
        <v>0.67500000000000004</v>
      </c>
      <c r="M87" s="2"/>
      <c r="N87" s="122" t="s">
        <v>131</v>
      </c>
    </row>
    <row r="88" spans="2:14" ht="18" customHeight="1" x14ac:dyDescent="0.4">
      <c r="B88" s="364"/>
      <c r="C88" s="305"/>
      <c r="D88" s="370"/>
      <c r="E88" s="371"/>
      <c r="F88" s="201" t="s">
        <v>283</v>
      </c>
      <c r="G88" s="158">
        <f>IF(G87="","",ROUND(J87/G87,2))</f>
        <v>0.52</v>
      </c>
      <c r="H88" s="94"/>
      <c r="I88" s="96" t="s">
        <v>132</v>
      </c>
      <c r="J88" s="100">
        <f>IF(H87="","",ROUND(H87*J87*L87,2))</f>
        <v>9.1300000000000008</v>
      </c>
      <c r="K88" s="96" t="s">
        <v>133</v>
      </c>
      <c r="L88" s="101">
        <f>IF(J88="","",ROUND(J88,0))</f>
        <v>9</v>
      </c>
      <c r="M88" s="96"/>
      <c r="N88" s="124"/>
    </row>
    <row r="89" spans="2:14" ht="18" customHeight="1" x14ac:dyDescent="0.4">
      <c r="B89" s="365"/>
      <c r="C89" s="305" t="s">
        <v>120</v>
      </c>
      <c r="D89" s="370">
        <f>IF(L88="","",L88)</f>
        <v>9</v>
      </c>
      <c r="E89" s="371" t="s">
        <v>11</v>
      </c>
      <c r="F89" s="85" t="s">
        <v>121</v>
      </c>
      <c r="G89" s="90"/>
      <c r="H89" s="85" t="s">
        <v>126</v>
      </c>
      <c r="I89" s="2"/>
      <c r="J89" s="207">
        <v>1</v>
      </c>
      <c r="K89" s="363" t="str">
        <f>IF(J89="","","へ運搬")</f>
        <v>へ運搬</v>
      </c>
      <c r="L89" s="363"/>
      <c r="M89" s="2"/>
      <c r="N89" s="122"/>
    </row>
    <row r="90" spans="2:14" ht="18" customHeight="1" x14ac:dyDescent="0.4">
      <c r="B90" s="365"/>
      <c r="C90" s="305"/>
      <c r="D90" s="370"/>
      <c r="E90" s="371"/>
      <c r="F90" s="85" t="s">
        <v>122</v>
      </c>
      <c r="G90" s="155" t="s">
        <v>339</v>
      </c>
      <c r="H90" s="85"/>
      <c r="I90" s="2"/>
      <c r="J90" s="2"/>
      <c r="K90" s="2"/>
      <c r="L90" s="2"/>
      <c r="M90" s="2"/>
      <c r="N90" s="122"/>
    </row>
    <row r="91" spans="2:14" ht="18" customHeight="1" x14ac:dyDescent="0.4">
      <c r="B91" s="365"/>
      <c r="C91" s="299"/>
      <c r="D91" s="381"/>
      <c r="E91" s="324"/>
      <c r="F91" s="85" t="s">
        <v>123</v>
      </c>
      <c r="G91" s="157" t="s">
        <v>223</v>
      </c>
      <c r="H91" s="85"/>
      <c r="I91" s="2"/>
      <c r="J91" s="2"/>
      <c r="K91" s="2"/>
      <c r="L91" s="2"/>
      <c r="M91" s="2"/>
      <c r="N91" s="122"/>
    </row>
    <row r="92" spans="2:14" ht="18" customHeight="1" x14ac:dyDescent="0.4">
      <c r="B92" s="364">
        <v>11</v>
      </c>
      <c r="C92" s="305" t="s">
        <v>115</v>
      </c>
      <c r="D92" s="367">
        <f t="shared" ref="D92" si="0">IF(J92="","",J92)</f>
        <v>0.77</v>
      </c>
      <c r="E92" s="297" t="s">
        <v>10</v>
      </c>
      <c r="F92" s="82" t="s">
        <v>41</v>
      </c>
      <c r="G92" s="152" t="s">
        <v>275</v>
      </c>
      <c r="H92" s="368" t="s">
        <v>116</v>
      </c>
      <c r="I92" s="369"/>
      <c r="J92" s="83">
        <v>0.77</v>
      </c>
      <c r="K92" s="84"/>
      <c r="L92" s="84"/>
      <c r="M92" s="84"/>
      <c r="N92" s="123"/>
    </row>
    <row r="93" spans="2:14" ht="18" customHeight="1" x14ac:dyDescent="0.4">
      <c r="B93" s="364"/>
      <c r="C93" s="305"/>
      <c r="D93" s="367"/>
      <c r="E93" s="297"/>
      <c r="F93" s="85" t="s">
        <v>174</v>
      </c>
      <c r="G93" s="153" t="s">
        <v>49</v>
      </c>
      <c r="H93" s="103">
        <v>1400</v>
      </c>
      <c r="I93" s="2"/>
      <c r="J93" s="2"/>
      <c r="K93" s="2"/>
      <c r="L93" s="2"/>
      <c r="M93" s="2"/>
      <c r="N93" s="122"/>
    </row>
    <row r="94" spans="2:14" ht="18" customHeight="1" x14ac:dyDescent="0.4">
      <c r="B94" s="364"/>
      <c r="C94" s="305"/>
      <c r="D94" s="367"/>
      <c r="E94" s="297"/>
      <c r="F94" s="85" t="s">
        <v>114</v>
      </c>
      <c r="G94" s="153" t="s">
        <v>176</v>
      </c>
      <c r="H94" s="91">
        <v>22</v>
      </c>
      <c r="I94" s="2"/>
      <c r="J94" s="2"/>
      <c r="K94" s="2"/>
      <c r="L94" s="2"/>
      <c r="M94" s="2"/>
      <c r="N94" s="122"/>
    </row>
    <row r="95" spans="2:14" ht="18" customHeight="1" x14ac:dyDescent="0.4">
      <c r="B95" s="364"/>
      <c r="C95" s="305"/>
      <c r="D95" s="367"/>
      <c r="E95" s="297"/>
      <c r="F95" s="85" t="s">
        <v>113</v>
      </c>
      <c r="G95" s="153" t="s">
        <v>278</v>
      </c>
      <c r="H95" s="102">
        <v>35.700000000000003</v>
      </c>
      <c r="I95" s="96"/>
      <c r="J95" s="96"/>
      <c r="K95" s="96"/>
      <c r="L95" s="96"/>
      <c r="M95" s="96"/>
      <c r="N95" s="124"/>
    </row>
    <row r="96" spans="2:14" ht="18" customHeight="1" x14ac:dyDescent="0.4">
      <c r="B96" s="364"/>
      <c r="C96" s="305" t="s">
        <v>117</v>
      </c>
      <c r="D96" s="370">
        <f t="shared" ref="D96" si="1">IF(L99="","",L99)</f>
        <v>66</v>
      </c>
      <c r="E96" s="371" t="s">
        <v>11</v>
      </c>
      <c r="F96" s="82" t="s">
        <v>118</v>
      </c>
      <c r="G96" s="176">
        <v>200</v>
      </c>
      <c r="H96" s="82" t="s">
        <v>129</v>
      </c>
      <c r="I96" s="84"/>
      <c r="J96" s="84"/>
      <c r="K96" s="84"/>
      <c r="L96" s="84"/>
      <c r="M96" s="84"/>
      <c r="N96" s="123"/>
    </row>
    <row r="97" spans="2:14" ht="18" customHeight="1" x14ac:dyDescent="0.4">
      <c r="B97" s="364"/>
      <c r="C97" s="305"/>
      <c r="D97" s="370"/>
      <c r="E97" s="371"/>
      <c r="F97" s="85" t="s">
        <v>119</v>
      </c>
      <c r="G97" s="151">
        <f>IF(G98="","",IF(G99&lt;=0.09,0.05,IF(G99&lt;=0.14,0.1,IF(G99&lt;=0.19,0.15,IF(G99&lt;=0.24,0.2,IF(G99&lt;=0.29,0.25,IF(G99&lt;=0.34,0.3,IF(G99&lt;=0.39,0.35,IF(G99&lt;=0.44,0.4,(IF(G99&lt;=0.49,0.45,IF(G99&lt;=0.49,0.45,IF(G99&lt;=0.54,0.5,IF(G99&lt;=0.59,0.55,IF(G99&lt;=0.64,0.6,IF(G99&lt;=0.69,0.65,IF(G99&lt;=0.74,0.7,IF(G99&lt;=0.79,0.75,""))))))))))))))))))</f>
        <v>0.25</v>
      </c>
      <c r="H97" s="372" t="s">
        <v>130</v>
      </c>
      <c r="I97" s="373"/>
      <c r="J97" s="2"/>
      <c r="K97" s="2"/>
      <c r="L97" s="2"/>
      <c r="M97" s="2"/>
      <c r="N97" s="122"/>
    </row>
    <row r="98" spans="2:14" ht="18" customHeight="1" x14ac:dyDescent="0.4">
      <c r="B98" s="364"/>
      <c r="C98" s="305"/>
      <c r="D98" s="370"/>
      <c r="E98" s="371"/>
      <c r="F98" s="85" t="s">
        <v>175</v>
      </c>
      <c r="G98" s="86">
        <v>500</v>
      </c>
      <c r="H98" s="104">
        <f t="shared" ref="H98" si="2">IF(D92="","",D92)</f>
        <v>0.77</v>
      </c>
      <c r="I98" s="2" t="s">
        <v>134</v>
      </c>
      <c r="J98" s="139">
        <v>127.5</v>
      </c>
      <c r="K98" s="2" t="s">
        <v>134</v>
      </c>
      <c r="L98" s="175">
        <v>0.67500000000000004</v>
      </c>
      <c r="M98" s="2"/>
      <c r="N98" s="122" t="s">
        <v>131</v>
      </c>
    </row>
    <row r="99" spans="2:14" ht="18" customHeight="1" x14ac:dyDescent="0.4">
      <c r="B99" s="364"/>
      <c r="C99" s="305"/>
      <c r="D99" s="370"/>
      <c r="E99" s="371"/>
      <c r="F99" s="201" t="s">
        <v>283</v>
      </c>
      <c r="G99" s="150">
        <f>IF(G98="","",ROUND(J98/G98,2))</f>
        <v>0.26</v>
      </c>
      <c r="H99" s="94"/>
      <c r="I99" s="96" t="s">
        <v>132</v>
      </c>
      <c r="J99" s="100">
        <f>IF(H98="","",ROUND(H98*J98*L98,2))</f>
        <v>66.27</v>
      </c>
      <c r="K99" s="96" t="s">
        <v>133</v>
      </c>
      <c r="L99" s="101">
        <f t="shared" ref="L99" si="3">IF(J99="","",ROUND(J99,0))</f>
        <v>66</v>
      </c>
      <c r="M99" s="96"/>
      <c r="N99" s="124"/>
    </row>
    <row r="100" spans="2:14" ht="18" customHeight="1" x14ac:dyDescent="0.4">
      <c r="B100" s="365"/>
      <c r="C100" s="305" t="s">
        <v>120</v>
      </c>
      <c r="D100" s="370">
        <f t="shared" ref="D100" si="4">IF(L99="","",L99)</f>
        <v>66</v>
      </c>
      <c r="E100" s="371" t="s">
        <v>11</v>
      </c>
      <c r="F100" s="85" t="s">
        <v>121</v>
      </c>
      <c r="G100" s="90"/>
      <c r="H100" s="85" t="s">
        <v>126</v>
      </c>
      <c r="I100" s="2"/>
      <c r="J100" s="207">
        <v>1</v>
      </c>
      <c r="K100" s="363" t="str">
        <f>IF(J100="","","へ運搬")</f>
        <v>へ運搬</v>
      </c>
      <c r="L100" s="363"/>
      <c r="M100" s="2"/>
      <c r="N100" s="122"/>
    </row>
    <row r="101" spans="2:14" ht="18" customHeight="1" x14ac:dyDescent="0.4">
      <c r="B101" s="365"/>
      <c r="C101" s="305"/>
      <c r="D101" s="370"/>
      <c r="E101" s="371"/>
      <c r="F101" s="85" t="s">
        <v>122</v>
      </c>
      <c r="G101" s="155" t="s">
        <v>347</v>
      </c>
      <c r="H101" s="85"/>
      <c r="I101" s="2"/>
      <c r="J101" s="2"/>
      <c r="K101" s="2"/>
      <c r="L101" s="2"/>
      <c r="M101" s="2"/>
      <c r="N101" s="122"/>
    </row>
    <row r="102" spans="2:14" ht="18" customHeight="1" x14ac:dyDescent="0.4">
      <c r="B102" s="365"/>
      <c r="C102" s="305"/>
      <c r="D102" s="370"/>
      <c r="E102" s="371"/>
      <c r="F102" s="94" t="s">
        <v>123</v>
      </c>
      <c r="G102" s="157" t="s">
        <v>223</v>
      </c>
      <c r="H102" s="94"/>
      <c r="I102" s="96"/>
      <c r="J102" s="96"/>
      <c r="K102" s="96"/>
      <c r="L102" s="96"/>
      <c r="M102" s="96"/>
      <c r="N102" s="124"/>
    </row>
    <row r="103" spans="2:14" ht="18" customHeight="1" x14ac:dyDescent="0.4">
      <c r="B103" s="364">
        <v>13</v>
      </c>
      <c r="C103" s="305" t="s">
        <v>115</v>
      </c>
      <c r="D103" s="367">
        <f t="shared" ref="D103" si="5">IF(J103="","",J103)</f>
        <v>0.09</v>
      </c>
      <c r="E103" s="297" t="s">
        <v>10</v>
      </c>
      <c r="F103" s="82" t="s">
        <v>41</v>
      </c>
      <c r="G103" s="152" t="s">
        <v>279</v>
      </c>
      <c r="H103" s="368" t="s">
        <v>116</v>
      </c>
      <c r="I103" s="369"/>
      <c r="J103" s="83">
        <v>0.09</v>
      </c>
      <c r="K103" s="84"/>
      <c r="L103" s="84"/>
      <c r="M103" s="84"/>
      <c r="N103" s="123"/>
    </row>
    <row r="104" spans="2:14" ht="18" customHeight="1" x14ac:dyDescent="0.4">
      <c r="B104" s="364"/>
      <c r="C104" s="305"/>
      <c r="D104" s="367"/>
      <c r="E104" s="297"/>
      <c r="F104" s="85" t="s">
        <v>174</v>
      </c>
      <c r="G104" s="153" t="s">
        <v>49</v>
      </c>
      <c r="H104" s="103">
        <v>1600</v>
      </c>
      <c r="I104" s="2"/>
      <c r="J104" s="2"/>
      <c r="K104" s="2"/>
      <c r="L104" s="2"/>
      <c r="M104" s="2"/>
      <c r="N104" s="122"/>
    </row>
    <row r="105" spans="2:14" ht="18" customHeight="1" x14ac:dyDescent="0.4">
      <c r="B105" s="364"/>
      <c r="C105" s="305"/>
      <c r="D105" s="367"/>
      <c r="E105" s="297"/>
      <c r="F105" s="85" t="s">
        <v>114</v>
      </c>
      <c r="G105" s="153" t="s">
        <v>176</v>
      </c>
      <c r="H105" s="91">
        <v>21</v>
      </c>
      <c r="I105" s="2"/>
      <c r="J105" s="2"/>
      <c r="K105" s="2"/>
      <c r="L105" s="2"/>
      <c r="M105" s="2"/>
      <c r="N105" s="122"/>
    </row>
    <row r="106" spans="2:14" ht="18" customHeight="1" x14ac:dyDescent="0.4">
      <c r="B106" s="364"/>
      <c r="C106" s="305"/>
      <c r="D106" s="367"/>
      <c r="E106" s="297"/>
      <c r="F106" s="85" t="s">
        <v>113</v>
      </c>
      <c r="G106" s="153" t="s">
        <v>278</v>
      </c>
      <c r="H106" s="102">
        <v>31.3</v>
      </c>
      <c r="I106" s="96"/>
      <c r="J106" s="96"/>
      <c r="K106" s="96"/>
      <c r="L106" s="96"/>
      <c r="M106" s="96"/>
      <c r="N106" s="124"/>
    </row>
    <row r="107" spans="2:14" ht="18" customHeight="1" x14ac:dyDescent="0.4">
      <c r="B107" s="364"/>
      <c r="C107" s="305" t="s">
        <v>117</v>
      </c>
      <c r="D107" s="370">
        <f t="shared" ref="D107" si="6">IF(L110="","",L110)</f>
        <v>9</v>
      </c>
      <c r="E107" s="371" t="s">
        <v>11</v>
      </c>
      <c r="F107" s="82" t="s">
        <v>118</v>
      </c>
      <c r="G107" s="176">
        <v>200</v>
      </c>
      <c r="H107" s="82" t="s">
        <v>129</v>
      </c>
      <c r="I107" s="84"/>
      <c r="J107" s="84"/>
      <c r="K107" s="84"/>
      <c r="L107" s="84"/>
      <c r="M107" s="84"/>
      <c r="N107" s="123"/>
    </row>
    <row r="108" spans="2:14" ht="18" customHeight="1" x14ac:dyDescent="0.4">
      <c r="B108" s="364"/>
      <c r="C108" s="305"/>
      <c r="D108" s="370"/>
      <c r="E108" s="371"/>
      <c r="F108" s="85" t="s">
        <v>119</v>
      </c>
      <c r="G108" s="151">
        <f>IF(G109="","",IF(G110&lt;=0.09,0.05,IF(G110&lt;=0.14,0.1,IF(G110&lt;=0.19,0.15,IF(G110&lt;=0.24,0.2,IF(G110&lt;=0.29,0.25,IF(G110&lt;=0.34,0.3,IF(G110&lt;=0.39,0.35,IF(G110&lt;=0.44,0.4,(IF(G110&lt;=0.49,0.45,IF(G110&lt;=0.49,0.45,IF(G110&lt;=0.54,0.5,IF(G110&lt;=0.59,0.55,IF(G110&lt;=0.64,0.6,IF(G110&lt;=0.69,0.65,IF(G110&lt;=0.74,0.7,IF(G110&lt;=0.79,0.75,""))))))))))))))))))</f>
        <v>0.3</v>
      </c>
      <c r="H108" s="372" t="s">
        <v>130</v>
      </c>
      <c r="I108" s="373"/>
      <c r="J108" s="2"/>
      <c r="K108" s="2"/>
      <c r="L108" s="2"/>
      <c r="M108" s="2"/>
      <c r="N108" s="122"/>
    </row>
    <row r="109" spans="2:14" ht="18" customHeight="1" x14ac:dyDescent="0.4">
      <c r="B109" s="364"/>
      <c r="C109" s="305"/>
      <c r="D109" s="370"/>
      <c r="E109" s="371"/>
      <c r="F109" s="85" t="s">
        <v>175</v>
      </c>
      <c r="G109" s="86">
        <v>500</v>
      </c>
      <c r="H109" s="104">
        <f t="shared" ref="H109" si="7">IF(D103="","",D103)</f>
        <v>0.09</v>
      </c>
      <c r="I109" s="2" t="s">
        <v>134</v>
      </c>
      <c r="J109" s="139">
        <v>151</v>
      </c>
      <c r="K109" s="2" t="s">
        <v>134</v>
      </c>
      <c r="L109" s="175">
        <v>0.67500000000000004</v>
      </c>
      <c r="M109" s="2"/>
      <c r="N109" s="122" t="s">
        <v>131</v>
      </c>
    </row>
    <row r="110" spans="2:14" ht="18" customHeight="1" x14ac:dyDescent="0.4">
      <c r="B110" s="364"/>
      <c r="C110" s="305"/>
      <c r="D110" s="370"/>
      <c r="E110" s="371"/>
      <c r="F110" s="201" t="s">
        <v>283</v>
      </c>
      <c r="G110" s="150">
        <f>IF(G109="","",ROUND(J109/G109,2))</f>
        <v>0.3</v>
      </c>
      <c r="H110" s="94"/>
      <c r="I110" s="96" t="s">
        <v>132</v>
      </c>
      <c r="J110" s="100">
        <f>IF(H109="","",ROUND(H109*J109*L109,2))</f>
        <v>9.17</v>
      </c>
      <c r="K110" s="96" t="s">
        <v>133</v>
      </c>
      <c r="L110" s="101">
        <f t="shared" ref="L110" si="8">IF(J110="","",ROUND(J110,0))</f>
        <v>9</v>
      </c>
      <c r="M110" s="96"/>
      <c r="N110" s="124"/>
    </row>
    <row r="111" spans="2:14" ht="18" customHeight="1" x14ac:dyDescent="0.4">
      <c r="B111" s="365"/>
      <c r="C111" s="305" t="s">
        <v>120</v>
      </c>
      <c r="D111" s="370">
        <f t="shared" ref="D111" si="9">IF(L110="","",L110)</f>
        <v>9</v>
      </c>
      <c r="E111" s="371" t="s">
        <v>11</v>
      </c>
      <c r="F111" s="85" t="s">
        <v>121</v>
      </c>
      <c r="G111" s="90"/>
      <c r="H111" s="85" t="s">
        <v>126</v>
      </c>
      <c r="I111" s="2"/>
      <c r="J111" s="207">
        <v>2</v>
      </c>
      <c r="K111" s="363" t="str">
        <f>IF(J111="","","へ運搬")</f>
        <v>へ運搬</v>
      </c>
      <c r="L111" s="363"/>
      <c r="M111" s="2"/>
      <c r="N111" s="122"/>
    </row>
    <row r="112" spans="2:14" ht="18" customHeight="1" x14ac:dyDescent="0.4">
      <c r="B112" s="365"/>
      <c r="C112" s="305"/>
      <c r="D112" s="370"/>
      <c r="E112" s="371"/>
      <c r="F112" s="85" t="s">
        <v>122</v>
      </c>
      <c r="G112" s="155" t="s">
        <v>340</v>
      </c>
      <c r="H112" s="85"/>
      <c r="I112" s="2"/>
      <c r="J112" s="2"/>
      <c r="K112" s="2"/>
      <c r="L112" s="2"/>
      <c r="M112" s="2"/>
      <c r="N112" s="122"/>
    </row>
    <row r="113" spans="2:14" ht="18" customHeight="1" thickBot="1" x14ac:dyDescent="0.45">
      <c r="B113" s="366"/>
      <c r="C113" s="374"/>
      <c r="D113" s="375"/>
      <c r="E113" s="376"/>
      <c r="F113" s="125" t="s">
        <v>123</v>
      </c>
      <c r="G113" s="188" t="s">
        <v>223</v>
      </c>
      <c r="H113" s="125"/>
      <c r="I113" s="128"/>
      <c r="J113" s="128"/>
      <c r="K113" s="128"/>
      <c r="L113" s="128"/>
      <c r="M113" s="128"/>
      <c r="N113" s="129"/>
    </row>
    <row r="114" spans="2:14" ht="18" customHeight="1" x14ac:dyDescent="0.4">
      <c r="B114" s="377">
        <v>15</v>
      </c>
      <c r="C114" s="378" t="s">
        <v>115</v>
      </c>
      <c r="D114" s="379">
        <f t="shared" ref="D114" si="10">IF(J114="","",J114)</f>
        <v>2.0099999999999998</v>
      </c>
      <c r="E114" s="380" t="s">
        <v>10</v>
      </c>
      <c r="F114" s="85" t="s">
        <v>41</v>
      </c>
      <c r="G114" s="153" t="s">
        <v>275</v>
      </c>
      <c r="H114" s="372" t="s">
        <v>116</v>
      </c>
      <c r="I114" s="373"/>
      <c r="J114" s="136">
        <v>2.0099999999999998</v>
      </c>
      <c r="K114" s="2"/>
      <c r="L114" s="2"/>
      <c r="M114" s="2"/>
      <c r="N114" s="122"/>
    </row>
    <row r="115" spans="2:14" ht="18" customHeight="1" x14ac:dyDescent="0.4">
      <c r="B115" s="364"/>
      <c r="C115" s="305"/>
      <c r="D115" s="367"/>
      <c r="E115" s="297"/>
      <c r="F115" s="85" t="s">
        <v>174</v>
      </c>
      <c r="G115" s="153" t="s">
        <v>49</v>
      </c>
      <c r="H115" s="103">
        <v>1700</v>
      </c>
      <c r="I115" s="2"/>
      <c r="J115" s="2"/>
      <c r="K115" s="2"/>
      <c r="L115" s="2"/>
      <c r="M115" s="2"/>
      <c r="N115" s="122"/>
    </row>
    <row r="116" spans="2:14" ht="18" customHeight="1" x14ac:dyDescent="0.4">
      <c r="B116" s="364"/>
      <c r="C116" s="305"/>
      <c r="D116" s="367"/>
      <c r="E116" s="297"/>
      <c r="F116" s="85" t="s">
        <v>114</v>
      </c>
      <c r="G116" s="153" t="s">
        <v>333</v>
      </c>
      <c r="H116" s="91">
        <v>15</v>
      </c>
      <c r="I116" s="2"/>
      <c r="J116" s="2"/>
      <c r="K116" s="2"/>
      <c r="L116" s="2"/>
      <c r="M116" s="2"/>
      <c r="N116" s="122"/>
    </row>
    <row r="117" spans="2:14" ht="18" customHeight="1" x14ac:dyDescent="0.4">
      <c r="B117" s="364"/>
      <c r="C117" s="305"/>
      <c r="D117" s="367"/>
      <c r="E117" s="297"/>
      <c r="F117" s="85" t="s">
        <v>113</v>
      </c>
      <c r="G117" s="153" t="s">
        <v>278</v>
      </c>
      <c r="H117" s="102">
        <v>35.299999999999997</v>
      </c>
      <c r="I117" s="96"/>
      <c r="J117" s="96"/>
      <c r="K117" s="96"/>
      <c r="L117" s="96"/>
      <c r="M117" s="96"/>
      <c r="N117" s="124"/>
    </row>
    <row r="118" spans="2:14" ht="18" customHeight="1" x14ac:dyDescent="0.4">
      <c r="B118" s="364"/>
      <c r="C118" s="305" t="s">
        <v>117</v>
      </c>
      <c r="D118" s="370">
        <f t="shared" ref="D118" si="11">IF(L121="","",L121)</f>
        <v>80</v>
      </c>
      <c r="E118" s="371" t="s">
        <v>11</v>
      </c>
      <c r="F118" s="82" t="s">
        <v>118</v>
      </c>
      <c r="G118" s="176">
        <v>200</v>
      </c>
      <c r="H118" s="82" t="s">
        <v>129</v>
      </c>
      <c r="I118" s="84"/>
      <c r="J118" s="84"/>
      <c r="K118" s="84"/>
      <c r="L118" s="84"/>
      <c r="M118" s="84"/>
      <c r="N118" s="123"/>
    </row>
    <row r="119" spans="2:14" ht="18" customHeight="1" x14ac:dyDescent="0.4">
      <c r="B119" s="364"/>
      <c r="C119" s="305"/>
      <c r="D119" s="370"/>
      <c r="E119" s="371"/>
      <c r="F119" s="85" t="s">
        <v>119</v>
      </c>
      <c r="G119" s="151">
        <f>IF(G120="","",IF(G121&lt;=0.09,0.05,IF(G121&lt;=0.14,0.1,IF(G121&lt;=0.19,0.15,IF(G121&lt;=0.24,0.2,IF(G121&lt;=0.29,0.25,IF(G121&lt;=0.34,0.3,IF(G121&lt;=0.39,0.35,IF(G121&lt;=0.44,0.4,(IF(G121&lt;=0.49,0.45,IF(G121&lt;=0.49,0.45,IF(G121&lt;=0.54,0.5,IF(G121&lt;=0.59,0.55,IF(G121&lt;=0.64,0.6,IF(G121&lt;=0.69,0.65,IF(G121&lt;=0.74,0.7,IF(G121&lt;=0.79,0.75,""))))))))))))))))))</f>
        <v>0.1</v>
      </c>
      <c r="H119" s="372" t="s">
        <v>130</v>
      </c>
      <c r="I119" s="373"/>
      <c r="J119" s="2"/>
      <c r="K119" s="2"/>
      <c r="L119" s="2"/>
      <c r="M119" s="2"/>
      <c r="N119" s="122"/>
    </row>
    <row r="120" spans="2:14" ht="18" customHeight="1" x14ac:dyDescent="0.4">
      <c r="B120" s="364"/>
      <c r="C120" s="305"/>
      <c r="D120" s="370"/>
      <c r="E120" s="371"/>
      <c r="F120" s="85" t="s">
        <v>175</v>
      </c>
      <c r="G120" s="86">
        <v>600</v>
      </c>
      <c r="H120" s="104">
        <f t="shared" ref="H120" si="12">IF(D114="","",D114)</f>
        <v>2.0099999999999998</v>
      </c>
      <c r="I120" s="2" t="s">
        <v>134</v>
      </c>
      <c r="J120" s="139">
        <v>59</v>
      </c>
      <c r="K120" s="2" t="s">
        <v>134</v>
      </c>
      <c r="L120" s="175">
        <v>0.67500000000000004</v>
      </c>
      <c r="M120" s="2"/>
      <c r="N120" s="122" t="s">
        <v>131</v>
      </c>
    </row>
    <row r="121" spans="2:14" ht="18" customHeight="1" x14ac:dyDescent="0.4">
      <c r="B121" s="364"/>
      <c r="C121" s="305"/>
      <c r="D121" s="370"/>
      <c r="E121" s="371"/>
      <c r="F121" s="201" t="s">
        <v>283</v>
      </c>
      <c r="G121" s="150">
        <f>IF(G120="","",ROUND(J120/G120,2))</f>
        <v>0.1</v>
      </c>
      <c r="H121" s="94"/>
      <c r="I121" s="96" t="s">
        <v>132</v>
      </c>
      <c r="J121" s="100">
        <f>IF(H120="","",ROUND(H120*J120*L120,2))</f>
        <v>80.05</v>
      </c>
      <c r="K121" s="96" t="s">
        <v>133</v>
      </c>
      <c r="L121" s="101">
        <f t="shared" ref="L121" si="13">IF(J121="","",ROUND(J121,0))</f>
        <v>80</v>
      </c>
      <c r="M121" s="96"/>
      <c r="N121" s="124"/>
    </row>
    <row r="122" spans="2:14" ht="18" customHeight="1" x14ac:dyDescent="0.4">
      <c r="B122" s="365"/>
      <c r="C122" s="305" t="s">
        <v>120</v>
      </c>
      <c r="D122" s="370">
        <f t="shared" ref="D122" si="14">IF(L121="","",L121)</f>
        <v>80</v>
      </c>
      <c r="E122" s="371" t="s">
        <v>11</v>
      </c>
      <c r="F122" s="85" t="s">
        <v>121</v>
      </c>
      <c r="G122" s="90"/>
      <c r="H122" s="85" t="s">
        <v>126</v>
      </c>
      <c r="I122" s="2"/>
      <c r="J122" s="207">
        <v>1</v>
      </c>
      <c r="K122" s="363" t="str">
        <f>IF(J122="","","へ運搬")</f>
        <v>へ運搬</v>
      </c>
      <c r="L122" s="363"/>
      <c r="M122" s="2"/>
      <c r="N122" s="122"/>
    </row>
    <row r="123" spans="2:14" ht="18" customHeight="1" x14ac:dyDescent="0.4">
      <c r="B123" s="365"/>
      <c r="C123" s="305"/>
      <c r="D123" s="370"/>
      <c r="E123" s="371"/>
      <c r="F123" s="85" t="s">
        <v>122</v>
      </c>
      <c r="G123" s="155" t="s">
        <v>346</v>
      </c>
      <c r="H123" s="85"/>
      <c r="I123" s="2"/>
      <c r="J123" s="2"/>
      <c r="K123" s="2"/>
      <c r="L123" s="2"/>
      <c r="M123" s="2"/>
      <c r="N123" s="122"/>
    </row>
    <row r="124" spans="2:14" ht="18" customHeight="1" x14ac:dyDescent="0.4">
      <c r="B124" s="365"/>
      <c r="C124" s="305"/>
      <c r="D124" s="370"/>
      <c r="E124" s="371"/>
      <c r="F124" s="94" t="s">
        <v>123</v>
      </c>
      <c r="G124" s="157" t="s">
        <v>223</v>
      </c>
      <c r="H124" s="94"/>
      <c r="I124" s="96"/>
      <c r="J124" s="96"/>
      <c r="K124" s="96"/>
      <c r="L124" s="96"/>
      <c r="M124" s="96"/>
      <c r="N124" s="124"/>
    </row>
    <row r="125" spans="2:14" ht="18" customHeight="1" x14ac:dyDescent="0.4">
      <c r="B125" s="364">
        <v>16</v>
      </c>
      <c r="C125" s="305" t="s">
        <v>115</v>
      </c>
      <c r="D125" s="367">
        <f t="shared" ref="D125" si="15">IF(J125="","",J125)</f>
        <v>0.16</v>
      </c>
      <c r="E125" s="297" t="s">
        <v>10</v>
      </c>
      <c r="F125" s="82" t="s">
        <v>41</v>
      </c>
      <c r="G125" s="152" t="s">
        <v>279</v>
      </c>
      <c r="H125" s="368" t="s">
        <v>116</v>
      </c>
      <c r="I125" s="369"/>
      <c r="J125" s="83">
        <v>0.16</v>
      </c>
      <c r="K125" s="84"/>
      <c r="L125" s="84"/>
      <c r="M125" s="84"/>
      <c r="N125" s="123"/>
    </row>
    <row r="126" spans="2:14" ht="18" customHeight="1" x14ac:dyDescent="0.4">
      <c r="B126" s="364"/>
      <c r="C126" s="305"/>
      <c r="D126" s="367"/>
      <c r="E126" s="297"/>
      <c r="F126" s="85" t="s">
        <v>174</v>
      </c>
      <c r="G126" s="153" t="s">
        <v>49</v>
      </c>
      <c r="H126" s="103">
        <v>1200</v>
      </c>
      <c r="I126" s="2"/>
      <c r="J126" s="2"/>
      <c r="K126" s="2"/>
      <c r="L126" s="2"/>
      <c r="M126" s="2"/>
      <c r="N126" s="122"/>
    </row>
    <row r="127" spans="2:14" ht="18" customHeight="1" x14ac:dyDescent="0.4">
      <c r="B127" s="364"/>
      <c r="C127" s="305"/>
      <c r="D127" s="367"/>
      <c r="E127" s="297"/>
      <c r="F127" s="85" t="s">
        <v>114</v>
      </c>
      <c r="G127" s="153" t="s">
        <v>332</v>
      </c>
      <c r="H127" s="91">
        <v>25</v>
      </c>
      <c r="I127" s="2"/>
      <c r="J127" s="2"/>
      <c r="K127" s="2"/>
      <c r="L127" s="2"/>
      <c r="M127" s="2"/>
      <c r="N127" s="122"/>
    </row>
    <row r="128" spans="2:14" ht="18" customHeight="1" x14ac:dyDescent="0.4">
      <c r="B128" s="364"/>
      <c r="C128" s="305"/>
      <c r="D128" s="367"/>
      <c r="E128" s="297"/>
      <c r="F128" s="85" t="s">
        <v>113</v>
      </c>
      <c r="G128" s="153" t="s">
        <v>278</v>
      </c>
      <c r="H128" s="102">
        <v>33.299999999999997</v>
      </c>
      <c r="I128" s="96"/>
      <c r="J128" s="96"/>
      <c r="K128" s="96"/>
      <c r="L128" s="96"/>
      <c r="M128" s="96"/>
      <c r="N128" s="124"/>
    </row>
    <row r="129" spans="2:14" ht="18" customHeight="1" x14ac:dyDescent="0.4">
      <c r="B129" s="364"/>
      <c r="C129" s="305" t="s">
        <v>117</v>
      </c>
      <c r="D129" s="370">
        <f t="shared" ref="D129" si="16">IF(L132="","",L132)</f>
        <v>21</v>
      </c>
      <c r="E129" s="371" t="s">
        <v>11</v>
      </c>
      <c r="F129" s="82" t="s">
        <v>118</v>
      </c>
      <c r="G129" s="176">
        <v>200</v>
      </c>
      <c r="H129" s="82" t="s">
        <v>129</v>
      </c>
      <c r="I129" s="84"/>
      <c r="J129" s="84"/>
      <c r="K129" s="84"/>
      <c r="L129" s="84"/>
      <c r="M129" s="84"/>
      <c r="N129" s="123"/>
    </row>
    <row r="130" spans="2:14" ht="18" customHeight="1" x14ac:dyDescent="0.4">
      <c r="B130" s="364"/>
      <c r="C130" s="305"/>
      <c r="D130" s="370"/>
      <c r="E130" s="371"/>
      <c r="F130" s="85" t="s">
        <v>119</v>
      </c>
      <c r="G130" s="151">
        <f>IF(G131="","",IF(G132&lt;=0.09,0.05,IF(G132&lt;=0.14,0.1,IF(G132&lt;=0.19,0.15,IF(G132&lt;=0.24,0.2,IF(G132&lt;=0.29,0.25,IF(G132&lt;=0.34,0.3,IF(G132&lt;=0.39,0.35,IF(G132&lt;=0.44,0.4,(IF(G132&lt;=0.49,0.45,IF(G132&lt;=0.49,0.45,IF(G132&lt;=0.54,0.5,IF(G132&lt;=0.59,0.55,IF(G132&lt;=0.64,0.6,IF(G132&lt;=0.69,0.65,IF(G132&lt;=0.74,0.7,IF(G132&lt;=0.79,0.75,""))))))))))))))))))</f>
        <v>0.45</v>
      </c>
      <c r="H130" s="372" t="s">
        <v>130</v>
      </c>
      <c r="I130" s="373"/>
      <c r="J130" s="2"/>
      <c r="K130" s="2"/>
      <c r="L130" s="2"/>
      <c r="M130" s="2"/>
      <c r="N130" s="122"/>
    </row>
    <row r="131" spans="2:14" ht="18" customHeight="1" x14ac:dyDescent="0.4">
      <c r="B131" s="364"/>
      <c r="C131" s="305"/>
      <c r="D131" s="370"/>
      <c r="E131" s="371"/>
      <c r="F131" s="85" t="s">
        <v>175</v>
      </c>
      <c r="G131" s="86">
        <v>400</v>
      </c>
      <c r="H131" s="104">
        <f t="shared" ref="H131" si="17">IF(D125="","",D125)</f>
        <v>0.16</v>
      </c>
      <c r="I131" s="2" t="s">
        <v>134</v>
      </c>
      <c r="J131" s="139">
        <v>195</v>
      </c>
      <c r="K131" s="2" t="s">
        <v>134</v>
      </c>
      <c r="L131" s="175">
        <v>0.67500000000000004</v>
      </c>
      <c r="M131" s="2"/>
      <c r="N131" s="122" t="s">
        <v>131</v>
      </c>
    </row>
    <row r="132" spans="2:14" ht="18" customHeight="1" x14ac:dyDescent="0.4">
      <c r="B132" s="364"/>
      <c r="C132" s="305"/>
      <c r="D132" s="370"/>
      <c r="E132" s="371"/>
      <c r="F132" s="201" t="s">
        <v>283</v>
      </c>
      <c r="G132" s="150">
        <f>IF(G131="","",ROUND(J131/G131,2))</f>
        <v>0.49</v>
      </c>
      <c r="H132" s="94"/>
      <c r="I132" s="96" t="s">
        <v>132</v>
      </c>
      <c r="J132" s="100">
        <f>IF(H131="","",ROUND(H131*J131*L131,2))</f>
        <v>21.06</v>
      </c>
      <c r="K132" s="96" t="s">
        <v>133</v>
      </c>
      <c r="L132" s="101">
        <f t="shared" ref="L132" si="18">IF(J132="","",ROUND(J132,0))</f>
        <v>21</v>
      </c>
      <c r="M132" s="96"/>
      <c r="N132" s="124"/>
    </row>
    <row r="133" spans="2:14" ht="18" customHeight="1" x14ac:dyDescent="0.4">
      <c r="B133" s="365"/>
      <c r="C133" s="305" t="s">
        <v>120</v>
      </c>
      <c r="D133" s="370">
        <f t="shared" ref="D133" si="19">IF(L132="","",L132)</f>
        <v>21</v>
      </c>
      <c r="E133" s="371" t="s">
        <v>11</v>
      </c>
      <c r="F133" s="85" t="s">
        <v>121</v>
      </c>
      <c r="G133" s="90"/>
      <c r="H133" s="85" t="s">
        <v>126</v>
      </c>
      <c r="I133" s="2"/>
      <c r="J133" s="207">
        <v>1</v>
      </c>
      <c r="K133" s="363" t="str">
        <f>IF(J133="","","へ運搬")</f>
        <v>へ運搬</v>
      </c>
      <c r="L133" s="363"/>
      <c r="M133" s="2"/>
      <c r="N133" s="122"/>
    </row>
    <row r="134" spans="2:14" ht="18" customHeight="1" x14ac:dyDescent="0.4">
      <c r="B134" s="365"/>
      <c r="C134" s="305"/>
      <c r="D134" s="370"/>
      <c r="E134" s="371"/>
      <c r="F134" s="85" t="s">
        <v>122</v>
      </c>
      <c r="G134" s="155" t="s">
        <v>346</v>
      </c>
      <c r="H134" s="85"/>
      <c r="I134" s="2"/>
      <c r="J134" s="2"/>
      <c r="K134" s="2"/>
      <c r="L134" s="2"/>
      <c r="M134" s="2"/>
      <c r="N134" s="122"/>
    </row>
    <row r="135" spans="2:14" ht="18" customHeight="1" x14ac:dyDescent="0.4">
      <c r="B135" s="365"/>
      <c r="C135" s="305"/>
      <c r="D135" s="370"/>
      <c r="E135" s="371"/>
      <c r="F135" s="94" t="s">
        <v>123</v>
      </c>
      <c r="G135" s="157" t="s">
        <v>223</v>
      </c>
      <c r="H135" s="94"/>
      <c r="I135" s="96"/>
      <c r="J135" s="96"/>
      <c r="K135" s="96"/>
      <c r="L135" s="96"/>
      <c r="M135" s="96"/>
      <c r="N135" s="124"/>
    </row>
    <row r="136" spans="2:14" ht="18" customHeight="1" x14ac:dyDescent="0.4">
      <c r="B136" s="364">
        <v>17</v>
      </c>
      <c r="C136" s="305" t="s">
        <v>115</v>
      </c>
      <c r="D136" s="367">
        <f t="shared" ref="D136" si="20">IF(J136="","",J136)</f>
        <v>0.35</v>
      </c>
      <c r="E136" s="297" t="s">
        <v>10</v>
      </c>
      <c r="F136" s="82" t="s">
        <v>41</v>
      </c>
      <c r="G136" s="152" t="s">
        <v>279</v>
      </c>
      <c r="H136" s="368" t="s">
        <v>116</v>
      </c>
      <c r="I136" s="369"/>
      <c r="J136" s="83">
        <v>0.35</v>
      </c>
      <c r="K136" s="84"/>
      <c r="L136" s="84"/>
      <c r="M136" s="84"/>
      <c r="N136" s="123"/>
    </row>
    <row r="137" spans="2:14" ht="18" customHeight="1" x14ac:dyDescent="0.4">
      <c r="B137" s="364"/>
      <c r="C137" s="305"/>
      <c r="D137" s="367"/>
      <c r="E137" s="297"/>
      <c r="F137" s="85" t="s">
        <v>174</v>
      </c>
      <c r="G137" s="153" t="s">
        <v>49</v>
      </c>
      <c r="H137" s="103">
        <v>1100</v>
      </c>
      <c r="I137" s="2"/>
      <c r="J137" s="2"/>
      <c r="K137" s="2"/>
      <c r="L137" s="2"/>
      <c r="M137" s="2"/>
      <c r="N137" s="122"/>
    </row>
    <row r="138" spans="2:14" ht="18" customHeight="1" x14ac:dyDescent="0.4">
      <c r="B138" s="364"/>
      <c r="C138" s="305"/>
      <c r="D138" s="367"/>
      <c r="E138" s="297"/>
      <c r="F138" s="85" t="s">
        <v>114</v>
      </c>
      <c r="G138" s="153" t="s">
        <v>176</v>
      </c>
      <c r="H138" s="91">
        <v>21</v>
      </c>
      <c r="I138" s="2"/>
      <c r="J138" s="2"/>
      <c r="K138" s="2"/>
      <c r="L138" s="2"/>
      <c r="M138" s="2"/>
      <c r="N138" s="122"/>
    </row>
    <row r="139" spans="2:14" ht="18" customHeight="1" x14ac:dyDescent="0.4">
      <c r="B139" s="364"/>
      <c r="C139" s="305"/>
      <c r="D139" s="367"/>
      <c r="E139" s="297"/>
      <c r="F139" s="85" t="s">
        <v>113</v>
      </c>
      <c r="G139" s="153" t="s">
        <v>278</v>
      </c>
      <c r="H139" s="102">
        <v>36.4</v>
      </c>
      <c r="I139" s="96"/>
      <c r="J139" s="96"/>
      <c r="K139" s="96"/>
      <c r="L139" s="96"/>
      <c r="M139" s="96"/>
      <c r="N139" s="124"/>
    </row>
    <row r="140" spans="2:14" ht="18" customHeight="1" x14ac:dyDescent="0.4">
      <c r="B140" s="364"/>
      <c r="C140" s="305" t="s">
        <v>117</v>
      </c>
      <c r="D140" s="370">
        <f t="shared" ref="D140" si="21">IF(L143="","",L143)</f>
        <v>33</v>
      </c>
      <c r="E140" s="371" t="s">
        <v>11</v>
      </c>
      <c r="F140" s="82" t="s">
        <v>118</v>
      </c>
      <c r="G140" s="176">
        <v>200</v>
      </c>
      <c r="H140" s="82" t="s">
        <v>129</v>
      </c>
      <c r="I140" s="84"/>
      <c r="J140" s="84"/>
      <c r="K140" s="84"/>
      <c r="L140" s="84"/>
      <c r="M140" s="84"/>
      <c r="N140" s="123"/>
    </row>
    <row r="141" spans="2:14" ht="18" customHeight="1" x14ac:dyDescent="0.4">
      <c r="B141" s="364"/>
      <c r="C141" s="305"/>
      <c r="D141" s="370"/>
      <c r="E141" s="371"/>
      <c r="F141" s="85" t="s">
        <v>119</v>
      </c>
      <c r="G141" s="151">
        <f>IF(G142="","",IF(G143&lt;=0.09,0.05,IF(G143&lt;=0.14,0.1,IF(G143&lt;=0.19,0.15,IF(G143&lt;=0.24,0.2,IF(G143&lt;=0.29,0.25,IF(G143&lt;=0.34,0.3,IF(G143&lt;=0.39,0.35,IF(G143&lt;=0.44,0.4,(IF(G143&lt;=0.49,0.45,IF(G143&lt;=0.49,0.45,IF(G143&lt;=0.54,0.5,IF(G143&lt;=0.59,0.55,IF(G143&lt;=0.64,0.6,IF(G143&lt;=0.69,0.65,IF(G143&lt;=0.74,0.7,IF(G143&lt;=0.79,0.75,""))))))))))))))))))</f>
        <v>0.35</v>
      </c>
      <c r="H141" s="372" t="s">
        <v>130</v>
      </c>
      <c r="I141" s="373"/>
      <c r="J141" s="2"/>
      <c r="K141" s="2"/>
      <c r="L141" s="2"/>
      <c r="M141" s="2"/>
      <c r="N141" s="122"/>
    </row>
    <row r="142" spans="2:14" ht="18" customHeight="1" x14ac:dyDescent="0.4">
      <c r="B142" s="364"/>
      <c r="C142" s="305"/>
      <c r="D142" s="370"/>
      <c r="E142" s="371"/>
      <c r="F142" s="85" t="s">
        <v>175</v>
      </c>
      <c r="G142" s="86">
        <v>400</v>
      </c>
      <c r="H142" s="104">
        <f t="shared" ref="H142" si="22">IF(D136="","",D136)</f>
        <v>0.35</v>
      </c>
      <c r="I142" s="2" t="s">
        <v>134</v>
      </c>
      <c r="J142" s="139">
        <v>138</v>
      </c>
      <c r="K142" s="2" t="s">
        <v>134</v>
      </c>
      <c r="L142" s="175">
        <v>0.67500000000000004</v>
      </c>
      <c r="M142" s="2"/>
      <c r="N142" s="122" t="s">
        <v>131</v>
      </c>
    </row>
    <row r="143" spans="2:14" ht="18" customHeight="1" x14ac:dyDescent="0.4">
      <c r="B143" s="364"/>
      <c r="C143" s="305"/>
      <c r="D143" s="370"/>
      <c r="E143" s="371"/>
      <c r="F143" s="201" t="s">
        <v>283</v>
      </c>
      <c r="G143" s="150">
        <f>IF(G142="","",ROUND(J142/G142,2))</f>
        <v>0.35</v>
      </c>
      <c r="H143" s="94"/>
      <c r="I143" s="96" t="s">
        <v>132</v>
      </c>
      <c r="J143" s="100">
        <f>IF(H142="","",ROUND(H142*J142*L142,2))</f>
        <v>32.6</v>
      </c>
      <c r="K143" s="96" t="s">
        <v>133</v>
      </c>
      <c r="L143" s="101">
        <f t="shared" ref="L143" si="23">IF(J143="","",ROUND(J143,0))</f>
        <v>33</v>
      </c>
      <c r="M143" s="96"/>
      <c r="N143" s="124"/>
    </row>
    <row r="144" spans="2:14" ht="18" customHeight="1" x14ac:dyDescent="0.4">
      <c r="B144" s="365"/>
      <c r="C144" s="305" t="s">
        <v>120</v>
      </c>
      <c r="D144" s="370">
        <f t="shared" ref="D144" si="24">IF(L143="","",L143)</f>
        <v>33</v>
      </c>
      <c r="E144" s="371" t="s">
        <v>11</v>
      </c>
      <c r="F144" s="85" t="s">
        <v>121</v>
      </c>
      <c r="G144" s="90"/>
      <c r="H144" s="85" t="s">
        <v>126</v>
      </c>
      <c r="I144" s="2"/>
      <c r="J144" s="207">
        <v>3</v>
      </c>
      <c r="K144" s="363" t="str">
        <f>IF(J144="","","へ運搬")</f>
        <v>へ運搬</v>
      </c>
      <c r="L144" s="363"/>
      <c r="M144" s="2"/>
      <c r="N144" s="122"/>
    </row>
    <row r="145" spans="2:14" ht="18" customHeight="1" x14ac:dyDescent="0.4">
      <c r="B145" s="365"/>
      <c r="C145" s="305"/>
      <c r="D145" s="370"/>
      <c r="E145" s="371"/>
      <c r="F145" s="85" t="s">
        <v>122</v>
      </c>
      <c r="G145" s="155" t="s">
        <v>344</v>
      </c>
      <c r="H145" s="85"/>
      <c r="I145" s="2"/>
      <c r="J145" s="2"/>
      <c r="K145" s="2"/>
      <c r="L145" s="2"/>
      <c r="M145" s="2"/>
      <c r="N145" s="122"/>
    </row>
    <row r="146" spans="2:14" ht="18" customHeight="1" x14ac:dyDescent="0.4">
      <c r="B146" s="365"/>
      <c r="C146" s="305"/>
      <c r="D146" s="370"/>
      <c r="E146" s="371"/>
      <c r="F146" s="94" t="s">
        <v>123</v>
      </c>
      <c r="G146" s="157" t="s">
        <v>223</v>
      </c>
      <c r="H146" s="94"/>
      <c r="I146" s="96"/>
      <c r="J146" s="96"/>
      <c r="K146" s="96"/>
      <c r="L146" s="96"/>
      <c r="M146" s="96"/>
      <c r="N146" s="124"/>
    </row>
    <row r="147" spans="2:14" ht="18" customHeight="1" x14ac:dyDescent="0.4">
      <c r="B147" s="364">
        <v>18</v>
      </c>
      <c r="C147" s="305" t="s">
        <v>115</v>
      </c>
      <c r="D147" s="367">
        <f t="shared" ref="D147" si="25">IF(J147="","",J147)</f>
        <v>0.45</v>
      </c>
      <c r="E147" s="297" t="s">
        <v>10</v>
      </c>
      <c r="F147" s="82" t="s">
        <v>41</v>
      </c>
      <c r="G147" s="152" t="s">
        <v>279</v>
      </c>
      <c r="H147" s="368" t="s">
        <v>116</v>
      </c>
      <c r="I147" s="369"/>
      <c r="J147" s="83">
        <v>0.45</v>
      </c>
      <c r="K147" s="84"/>
      <c r="L147" s="84"/>
      <c r="M147" s="84"/>
      <c r="N147" s="123"/>
    </row>
    <row r="148" spans="2:14" ht="18" customHeight="1" x14ac:dyDescent="0.4">
      <c r="B148" s="364"/>
      <c r="C148" s="305"/>
      <c r="D148" s="367"/>
      <c r="E148" s="297"/>
      <c r="F148" s="85" t="s">
        <v>174</v>
      </c>
      <c r="G148" s="153" t="s">
        <v>49</v>
      </c>
      <c r="H148" s="103">
        <v>900</v>
      </c>
      <c r="I148" s="2"/>
      <c r="J148" s="2"/>
      <c r="K148" s="2"/>
      <c r="L148" s="2"/>
      <c r="M148" s="2"/>
      <c r="N148" s="122"/>
    </row>
    <row r="149" spans="2:14" ht="18" customHeight="1" x14ac:dyDescent="0.4">
      <c r="B149" s="364"/>
      <c r="C149" s="305"/>
      <c r="D149" s="367"/>
      <c r="E149" s="297"/>
      <c r="F149" s="85" t="s">
        <v>114</v>
      </c>
      <c r="G149" s="153" t="s">
        <v>333</v>
      </c>
      <c r="H149" s="91">
        <v>17</v>
      </c>
      <c r="I149" s="2"/>
      <c r="J149" s="2"/>
      <c r="K149" s="2"/>
      <c r="L149" s="2"/>
      <c r="M149" s="2"/>
      <c r="N149" s="122"/>
    </row>
    <row r="150" spans="2:14" ht="18" customHeight="1" x14ac:dyDescent="0.4">
      <c r="B150" s="364"/>
      <c r="C150" s="305"/>
      <c r="D150" s="367"/>
      <c r="E150" s="297"/>
      <c r="F150" s="85" t="s">
        <v>113</v>
      </c>
      <c r="G150" s="153" t="s">
        <v>278</v>
      </c>
      <c r="H150" s="102">
        <v>33.299999999999997</v>
      </c>
      <c r="I150" s="96"/>
      <c r="J150" s="96"/>
      <c r="K150" s="96"/>
      <c r="L150" s="96"/>
      <c r="M150" s="96"/>
      <c r="N150" s="124"/>
    </row>
    <row r="151" spans="2:14" ht="18" customHeight="1" x14ac:dyDescent="0.4">
      <c r="B151" s="364"/>
      <c r="C151" s="305" t="s">
        <v>117</v>
      </c>
      <c r="D151" s="370">
        <f t="shared" ref="D151" si="26">IF(L154="","",L154)</f>
        <v>23</v>
      </c>
      <c r="E151" s="371" t="s">
        <v>11</v>
      </c>
      <c r="F151" s="82" t="s">
        <v>118</v>
      </c>
      <c r="G151" s="176">
        <v>200</v>
      </c>
      <c r="H151" s="82" t="s">
        <v>129</v>
      </c>
      <c r="I151" s="84"/>
      <c r="J151" s="84"/>
      <c r="K151" s="84"/>
      <c r="L151" s="84"/>
      <c r="M151" s="84"/>
      <c r="N151" s="123"/>
    </row>
    <row r="152" spans="2:14" ht="18" customHeight="1" x14ac:dyDescent="0.4">
      <c r="B152" s="364"/>
      <c r="C152" s="305"/>
      <c r="D152" s="370"/>
      <c r="E152" s="371"/>
      <c r="F152" s="85" t="s">
        <v>119</v>
      </c>
      <c r="G152" s="151">
        <f>IF(G153="","",IF(G154&lt;=0.09,0.05,IF(G154&lt;=0.14,0.1,IF(G154&lt;=0.19,0.15,IF(G154&lt;=0.24,0.2,IF(G154&lt;=0.29,0.25,IF(G154&lt;=0.34,0.3,IF(G154&lt;=0.39,0.35,IF(G154&lt;=0.44,0.4,(IF(G154&lt;=0.49,0.45,IF(G154&lt;=0.49,0.45,IF(G154&lt;=0.54,0.5,IF(G154&lt;=0.59,0.55,IF(G154&lt;=0.64,0.6,IF(G154&lt;=0.69,0.65,IF(G154&lt;=0.74,0.7,IF(G154&lt;=0.79,0.75,""))))))))))))))))))</f>
        <v>0.25</v>
      </c>
      <c r="H152" s="372" t="s">
        <v>130</v>
      </c>
      <c r="I152" s="373"/>
      <c r="J152" s="2"/>
      <c r="K152" s="2"/>
      <c r="L152" s="2"/>
      <c r="M152" s="2"/>
      <c r="N152" s="122"/>
    </row>
    <row r="153" spans="2:14" ht="18" customHeight="1" x14ac:dyDescent="0.4">
      <c r="B153" s="364"/>
      <c r="C153" s="305"/>
      <c r="D153" s="370"/>
      <c r="E153" s="371"/>
      <c r="F153" s="85" t="s">
        <v>175</v>
      </c>
      <c r="G153" s="86">
        <v>300</v>
      </c>
      <c r="H153" s="104">
        <f t="shared" ref="H153" si="27">IF(D147="","",D147)</f>
        <v>0.45</v>
      </c>
      <c r="I153" s="2" t="s">
        <v>134</v>
      </c>
      <c r="J153" s="139">
        <v>76</v>
      </c>
      <c r="K153" s="2" t="s">
        <v>134</v>
      </c>
      <c r="L153" s="175">
        <v>0.67500000000000004</v>
      </c>
      <c r="M153" s="2"/>
      <c r="N153" s="122" t="s">
        <v>131</v>
      </c>
    </row>
    <row r="154" spans="2:14" ht="18" customHeight="1" x14ac:dyDescent="0.4">
      <c r="B154" s="364"/>
      <c r="C154" s="305"/>
      <c r="D154" s="370"/>
      <c r="E154" s="371"/>
      <c r="F154" s="201" t="s">
        <v>283</v>
      </c>
      <c r="G154" s="150">
        <f>IF(G153="","",ROUND(J153/G153,2))</f>
        <v>0.25</v>
      </c>
      <c r="H154" s="94"/>
      <c r="I154" s="96" t="s">
        <v>132</v>
      </c>
      <c r="J154" s="100">
        <f>IF(H153="","",ROUND(H153*J153*L153,3))</f>
        <v>23.085000000000001</v>
      </c>
      <c r="K154" s="96" t="s">
        <v>133</v>
      </c>
      <c r="L154" s="101">
        <f t="shared" ref="L154" si="28">IF(J154="","",ROUND(J154,0))</f>
        <v>23</v>
      </c>
      <c r="M154" s="96"/>
      <c r="N154" s="124"/>
    </row>
    <row r="155" spans="2:14" ht="18" customHeight="1" x14ac:dyDescent="0.4">
      <c r="B155" s="365"/>
      <c r="C155" s="305" t="s">
        <v>120</v>
      </c>
      <c r="D155" s="370">
        <f t="shared" ref="D155" si="29">IF(L154="","",L154)</f>
        <v>23</v>
      </c>
      <c r="E155" s="371" t="s">
        <v>11</v>
      </c>
      <c r="F155" s="85" t="s">
        <v>121</v>
      </c>
      <c r="G155" s="90"/>
      <c r="H155" s="85" t="s">
        <v>126</v>
      </c>
      <c r="I155" s="2"/>
      <c r="J155" s="207">
        <v>3</v>
      </c>
      <c r="K155" s="363" t="str">
        <f>IF(J155="","","へ運搬")</f>
        <v>へ運搬</v>
      </c>
      <c r="L155" s="363"/>
      <c r="M155" s="2"/>
      <c r="N155" s="122"/>
    </row>
    <row r="156" spans="2:14" ht="18" customHeight="1" x14ac:dyDescent="0.4">
      <c r="B156" s="365"/>
      <c r="C156" s="305"/>
      <c r="D156" s="370"/>
      <c r="E156" s="371"/>
      <c r="F156" s="85" t="s">
        <v>122</v>
      </c>
      <c r="G156" s="155" t="s">
        <v>340</v>
      </c>
      <c r="H156" s="85"/>
      <c r="I156" s="2"/>
      <c r="J156" s="2"/>
      <c r="K156" s="2"/>
      <c r="L156" s="2"/>
      <c r="M156" s="2"/>
      <c r="N156" s="122"/>
    </row>
    <row r="157" spans="2:14" ht="18" customHeight="1" x14ac:dyDescent="0.4">
      <c r="B157" s="365"/>
      <c r="C157" s="305"/>
      <c r="D157" s="370"/>
      <c r="E157" s="371"/>
      <c r="F157" s="94" t="s">
        <v>123</v>
      </c>
      <c r="G157" s="157" t="s">
        <v>223</v>
      </c>
      <c r="H157" s="94"/>
      <c r="I157" s="96"/>
      <c r="J157" s="96"/>
      <c r="K157" s="96"/>
      <c r="L157" s="96"/>
      <c r="M157" s="96"/>
      <c r="N157" s="124"/>
    </row>
    <row r="158" spans="2:14" ht="18" customHeight="1" x14ac:dyDescent="0.4">
      <c r="B158" s="364">
        <v>19</v>
      </c>
      <c r="C158" s="305" t="s">
        <v>115</v>
      </c>
      <c r="D158" s="367">
        <f t="shared" ref="D158" si="30">IF(J158="","",J158)</f>
        <v>0.09</v>
      </c>
      <c r="E158" s="297" t="s">
        <v>10</v>
      </c>
      <c r="F158" s="82" t="s">
        <v>41</v>
      </c>
      <c r="G158" s="152" t="s">
        <v>275</v>
      </c>
      <c r="H158" s="368" t="s">
        <v>116</v>
      </c>
      <c r="I158" s="369"/>
      <c r="J158" s="83">
        <v>0.09</v>
      </c>
      <c r="K158" s="84"/>
      <c r="L158" s="84"/>
      <c r="M158" s="84"/>
      <c r="N158" s="123"/>
    </row>
    <row r="159" spans="2:14" ht="18" customHeight="1" x14ac:dyDescent="0.4">
      <c r="B159" s="364"/>
      <c r="C159" s="305"/>
      <c r="D159" s="367"/>
      <c r="E159" s="297"/>
      <c r="F159" s="85" t="s">
        <v>174</v>
      </c>
      <c r="G159" s="153" t="s">
        <v>50</v>
      </c>
      <c r="H159" s="103">
        <v>2000</v>
      </c>
      <c r="I159" s="2"/>
      <c r="J159" s="2"/>
      <c r="K159" s="2"/>
      <c r="L159" s="2"/>
      <c r="M159" s="2"/>
      <c r="N159" s="122"/>
    </row>
    <row r="160" spans="2:14" ht="18" customHeight="1" x14ac:dyDescent="0.4">
      <c r="B160" s="364"/>
      <c r="C160" s="305"/>
      <c r="D160" s="367"/>
      <c r="E160" s="297"/>
      <c r="F160" s="85" t="s">
        <v>114</v>
      </c>
      <c r="G160" s="153" t="s">
        <v>333</v>
      </c>
      <c r="H160" s="91">
        <v>13</v>
      </c>
      <c r="I160" s="2"/>
      <c r="J160" s="2"/>
      <c r="K160" s="2"/>
      <c r="L160" s="2"/>
      <c r="M160" s="2"/>
      <c r="N160" s="122"/>
    </row>
    <row r="161" spans="2:14" ht="18" customHeight="1" x14ac:dyDescent="0.4">
      <c r="B161" s="364"/>
      <c r="C161" s="305"/>
      <c r="D161" s="367"/>
      <c r="E161" s="297"/>
      <c r="F161" s="85" t="s">
        <v>113</v>
      </c>
      <c r="G161" s="153" t="s">
        <v>278</v>
      </c>
      <c r="H161" s="102">
        <v>30</v>
      </c>
      <c r="I161" s="96"/>
      <c r="J161" s="96"/>
      <c r="K161" s="96"/>
      <c r="L161" s="96"/>
      <c r="M161" s="96"/>
      <c r="N161" s="124"/>
    </row>
    <row r="162" spans="2:14" ht="18" customHeight="1" x14ac:dyDescent="0.4">
      <c r="B162" s="364"/>
      <c r="C162" s="305" t="s">
        <v>117</v>
      </c>
      <c r="D162" s="370">
        <f t="shared" ref="D162" si="31">IF(L165="","",L165)</f>
        <v>3</v>
      </c>
      <c r="E162" s="371" t="s">
        <v>11</v>
      </c>
      <c r="F162" s="82" t="s">
        <v>118</v>
      </c>
      <c r="G162" s="176">
        <v>200</v>
      </c>
      <c r="H162" s="82" t="s">
        <v>129</v>
      </c>
      <c r="I162" s="84"/>
      <c r="J162" s="84"/>
      <c r="K162" s="84"/>
      <c r="L162" s="84"/>
      <c r="M162" s="84"/>
      <c r="N162" s="123"/>
    </row>
    <row r="163" spans="2:14" ht="18" customHeight="1" x14ac:dyDescent="0.4">
      <c r="B163" s="364"/>
      <c r="C163" s="305"/>
      <c r="D163" s="370"/>
      <c r="E163" s="371"/>
      <c r="F163" s="85" t="s">
        <v>119</v>
      </c>
      <c r="G163" s="151">
        <f>IF(G164="","",IF(G165&lt;=0.09,0.05,IF(G165&lt;=0.14,0.1,IF(G165&lt;=0.19,0.15,IF(G165&lt;=0.24,0.2,IF(G165&lt;=0.29,0.25,IF(G165&lt;=0.34,0.3,IF(G165&lt;=0.39,0.35,IF(G165&lt;=0.44,0.4,(IF(G165&lt;=0.49,0.45,IF(G165&lt;=0.49,0.45,IF(G165&lt;=0.54,0.5,IF(G165&lt;=0.59,0.55,IF(G165&lt;=0.64,0.6,IF(G165&lt;=0.69,0.65,IF(G165&lt;=0.74,0.7,IF(G165&lt;=0.79,0.75,""))))))))))))))))))</f>
        <v>0.05</v>
      </c>
      <c r="H163" s="372" t="s">
        <v>130</v>
      </c>
      <c r="I163" s="373"/>
      <c r="J163" s="2"/>
      <c r="K163" s="2"/>
      <c r="L163" s="2"/>
      <c r="M163" s="2"/>
      <c r="N163" s="122"/>
    </row>
    <row r="164" spans="2:14" ht="18" customHeight="1" x14ac:dyDescent="0.4">
      <c r="B164" s="364"/>
      <c r="C164" s="305"/>
      <c r="D164" s="370"/>
      <c r="E164" s="371"/>
      <c r="F164" s="85" t="s">
        <v>175</v>
      </c>
      <c r="G164" s="86">
        <v>600</v>
      </c>
      <c r="H164" s="104">
        <f t="shared" ref="H164" si="32">IF(D158="","",D158)</f>
        <v>0.09</v>
      </c>
      <c r="I164" s="2" t="s">
        <v>134</v>
      </c>
      <c r="J164" s="139">
        <v>56</v>
      </c>
      <c r="K164" s="2" t="s">
        <v>134</v>
      </c>
      <c r="L164" s="175">
        <v>0.67500000000000004</v>
      </c>
      <c r="M164" s="2"/>
      <c r="N164" s="122" t="s">
        <v>131</v>
      </c>
    </row>
    <row r="165" spans="2:14" ht="18" customHeight="1" x14ac:dyDescent="0.4">
      <c r="B165" s="364"/>
      <c r="C165" s="305"/>
      <c r="D165" s="370"/>
      <c r="E165" s="371"/>
      <c r="F165" s="201" t="s">
        <v>283</v>
      </c>
      <c r="G165" s="150">
        <f>IF(G164="","",ROUND(J164/G164,2))</f>
        <v>0.09</v>
      </c>
      <c r="H165" s="94"/>
      <c r="I165" s="96" t="s">
        <v>132</v>
      </c>
      <c r="J165" s="100">
        <f>IF(H164="","",ROUND(H164*J164*L164,2))</f>
        <v>3.4</v>
      </c>
      <c r="K165" s="96" t="s">
        <v>133</v>
      </c>
      <c r="L165" s="101">
        <f t="shared" ref="L165" si="33">IF(J165="","",ROUND(J165,0))</f>
        <v>3</v>
      </c>
      <c r="M165" s="96"/>
      <c r="N165" s="124"/>
    </row>
    <row r="166" spans="2:14" ht="18" customHeight="1" x14ac:dyDescent="0.4">
      <c r="B166" s="365"/>
      <c r="C166" s="305" t="s">
        <v>120</v>
      </c>
      <c r="D166" s="370">
        <f t="shared" ref="D166" si="34">IF(L165="","",L165)</f>
        <v>3</v>
      </c>
      <c r="E166" s="371" t="s">
        <v>11</v>
      </c>
      <c r="F166" s="85" t="s">
        <v>121</v>
      </c>
      <c r="G166" s="90"/>
      <c r="H166" s="85" t="s">
        <v>126</v>
      </c>
      <c r="I166" s="2"/>
      <c r="J166" s="207">
        <v>3</v>
      </c>
      <c r="K166" s="363" t="str">
        <f>IF(J166="","","へ運搬")</f>
        <v>へ運搬</v>
      </c>
      <c r="L166" s="363"/>
      <c r="M166" s="2"/>
      <c r="N166" s="122"/>
    </row>
    <row r="167" spans="2:14" ht="18" customHeight="1" x14ac:dyDescent="0.4">
      <c r="B167" s="365"/>
      <c r="C167" s="305"/>
      <c r="D167" s="370"/>
      <c r="E167" s="371"/>
      <c r="F167" s="85" t="s">
        <v>122</v>
      </c>
      <c r="G167" s="155" t="s">
        <v>340</v>
      </c>
      <c r="H167" s="85"/>
      <c r="I167" s="2"/>
      <c r="J167" s="2"/>
      <c r="K167" s="2"/>
      <c r="L167" s="2"/>
      <c r="M167" s="2"/>
      <c r="N167" s="122"/>
    </row>
    <row r="168" spans="2:14" ht="18" customHeight="1" thickBot="1" x14ac:dyDescent="0.45">
      <c r="B168" s="366"/>
      <c r="C168" s="374"/>
      <c r="D168" s="375"/>
      <c r="E168" s="376"/>
      <c r="F168" s="125" t="s">
        <v>123</v>
      </c>
      <c r="G168" s="188" t="s">
        <v>223</v>
      </c>
      <c r="H168" s="125"/>
      <c r="I168" s="128"/>
      <c r="J168" s="128"/>
      <c r="K168" s="128"/>
      <c r="L168" s="128"/>
      <c r="M168" s="128"/>
      <c r="N168" s="129"/>
    </row>
    <row r="169" spans="2:14" ht="18" customHeight="1" x14ac:dyDescent="0.4">
      <c r="B169" s="377">
        <v>22</v>
      </c>
      <c r="C169" s="378" t="s">
        <v>115</v>
      </c>
      <c r="D169" s="379">
        <f t="shared" ref="D169" si="35">IF(J169="","",J169)</f>
        <v>0.23</v>
      </c>
      <c r="E169" s="380" t="s">
        <v>10</v>
      </c>
      <c r="F169" s="85" t="s">
        <v>41</v>
      </c>
      <c r="G169" s="153" t="s">
        <v>279</v>
      </c>
      <c r="H169" s="372" t="s">
        <v>116</v>
      </c>
      <c r="I169" s="373"/>
      <c r="J169" s="136">
        <v>0.23</v>
      </c>
      <c r="K169" s="2"/>
      <c r="L169" s="2"/>
      <c r="M169" s="2"/>
      <c r="N169" s="122"/>
    </row>
    <row r="170" spans="2:14" ht="18" customHeight="1" x14ac:dyDescent="0.4">
      <c r="B170" s="364"/>
      <c r="C170" s="305"/>
      <c r="D170" s="367"/>
      <c r="E170" s="297"/>
      <c r="F170" s="85" t="s">
        <v>174</v>
      </c>
      <c r="G170" s="153" t="s">
        <v>49</v>
      </c>
      <c r="H170" s="103">
        <v>1100</v>
      </c>
      <c r="I170" s="2"/>
      <c r="J170" s="2"/>
      <c r="K170" s="2"/>
      <c r="L170" s="2"/>
      <c r="M170" s="2"/>
      <c r="N170" s="122"/>
    </row>
    <row r="171" spans="2:14" ht="18" customHeight="1" x14ac:dyDescent="0.4">
      <c r="B171" s="364"/>
      <c r="C171" s="305"/>
      <c r="D171" s="367"/>
      <c r="E171" s="297"/>
      <c r="F171" s="85" t="s">
        <v>114</v>
      </c>
      <c r="G171" s="153" t="s">
        <v>176</v>
      </c>
      <c r="H171" s="91">
        <v>22</v>
      </c>
      <c r="I171" s="2"/>
      <c r="J171" s="2"/>
      <c r="K171" s="2"/>
      <c r="L171" s="2"/>
      <c r="M171" s="2"/>
      <c r="N171" s="122"/>
    </row>
    <row r="172" spans="2:14" ht="18" customHeight="1" x14ac:dyDescent="0.4">
      <c r="B172" s="364"/>
      <c r="C172" s="305"/>
      <c r="D172" s="367"/>
      <c r="E172" s="297"/>
      <c r="F172" s="85" t="s">
        <v>113</v>
      </c>
      <c r="G172" s="153" t="s">
        <v>48</v>
      </c>
      <c r="H172" s="102">
        <v>27.3</v>
      </c>
      <c r="I172" s="96"/>
      <c r="J172" s="96"/>
      <c r="K172" s="96"/>
      <c r="L172" s="96"/>
      <c r="M172" s="96"/>
      <c r="N172" s="124"/>
    </row>
    <row r="173" spans="2:14" ht="18" customHeight="1" x14ac:dyDescent="0.4">
      <c r="B173" s="364"/>
      <c r="C173" s="305" t="s">
        <v>117</v>
      </c>
      <c r="D173" s="370">
        <f t="shared" ref="D173" si="36">IF(L176="","",L176)</f>
        <v>18</v>
      </c>
      <c r="E173" s="371" t="s">
        <v>11</v>
      </c>
      <c r="F173" s="82" t="s">
        <v>118</v>
      </c>
      <c r="G173" s="176">
        <v>200</v>
      </c>
      <c r="H173" s="82" t="s">
        <v>129</v>
      </c>
      <c r="I173" s="84"/>
      <c r="J173" s="84"/>
      <c r="K173" s="84"/>
      <c r="L173" s="84"/>
      <c r="M173" s="84"/>
      <c r="N173" s="123"/>
    </row>
    <row r="174" spans="2:14" ht="18" customHeight="1" x14ac:dyDescent="0.4">
      <c r="B174" s="364"/>
      <c r="C174" s="305"/>
      <c r="D174" s="370"/>
      <c r="E174" s="371"/>
      <c r="F174" s="85" t="s">
        <v>119</v>
      </c>
      <c r="G174" s="151">
        <f>IF(G175="","",IF(G176&lt;=0.09,0.05,IF(G176&lt;=0.14,0.1,IF(G176&lt;=0.19,0.15,IF(G176&lt;=0.24,0.2,IF(G176&lt;=0.29,0.25,IF(G176&lt;=0.34,0.3,IF(G176&lt;=0.39,0.35,IF(G176&lt;=0.44,0.4,(IF(G176&lt;=0.49,0.45,IF(G176&lt;=0.49,0.45,IF(G176&lt;=0.54,0.5,IF(G176&lt;=0.59,0.55,IF(G176&lt;=0.64,0.6,IF(G176&lt;=0.69,0.65,IF(G176&lt;=0.74,0.7,IF(G176&lt;=0.79,0.75,""))))))))))))))))))</f>
        <v>0.35</v>
      </c>
      <c r="H174" s="372" t="s">
        <v>130</v>
      </c>
      <c r="I174" s="373"/>
      <c r="J174" s="2"/>
      <c r="K174" s="2"/>
      <c r="L174" s="2"/>
      <c r="M174" s="2"/>
      <c r="N174" s="122"/>
    </row>
    <row r="175" spans="2:14" ht="18" customHeight="1" x14ac:dyDescent="0.4">
      <c r="B175" s="364"/>
      <c r="C175" s="305"/>
      <c r="D175" s="370"/>
      <c r="E175" s="371"/>
      <c r="F175" s="85" t="s">
        <v>175</v>
      </c>
      <c r="G175" s="86">
        <v>300</v>
      </c>
      <c r="H175" s="104">
        <f t="shared" ref="H175" si="37">IF(D169="","",D169)</f>
        <v>0.23</v>
      </c>
      <c r="I175" s="2" t="s">
        <v>134</v>
      </c>
      <c r="J175" s="139">
        <v>115</v>
      </c>
      <c r="K175" s="2" t="s">
        <v>134</v>
      </c>
      <c r="L175" s="175">
        <v>0.67500000000000004</v>
      </c>
      <c r="M175" s="2"/>
      <c r="N175" s="122" t="s">
        <v>131</v>
      </c>
    </row>
    <row r="176" spans="2:14" ht="18" customHeight="1" x14ac:dyDescent="0.4">
      <c r="B176" s="364"/>
      <c r="C176" s="305"/>
      <c r="D176" s="370"/>
      <c r="E176" s="371"/>
      <c r="F176" s="201" t="s">
        <v>283</v>
      </c>
      <c r="G176" s="150">
        <f>IF(G175="","",ROUND(J175/G175,2))</f>
        <v>0.38</v>
      </c>
      <c r="H176" s="94"/>
      <c r="I176" s="96" t="s">
        <v>132</v>
      </c>
      <c r="J176" s="100">
        <f>IF(H175="","",ROUND(H175*J175*L175,2))</f>
        <v>17.850000000000001</v>
      </c>
      <c r="K176" s="96" t="s">
        <v>133</v>
      </c>
      <c r="L176" s="101">
        <f t="shared" ref="L176" si="38">IF(J176="","",ROUND(J176,0))</f>
        <v>18</v>
      </c>
      <c r="M176" s="96"/>
      <c r="N176" s="124"/>
    </row>
    <row r="177" spans="2:14" ht="18" customHeight="1" x14ac:dyDescent="0.4">
      <c r="B177" s="365"/>
      <c r="C177" s="305" t="s">
        <v>120</v>
      </c>
      <c r="D177" s="370">
        <f t="shared" ref="D177" si="39">IF(L176="","",L176)</f>
        <v>18</v>
      </c>
      <c r="E177" s="371" t="s">
        <v>11</v>
      </c>
      <c r="F177" s="85" t="s">
        <v>121</v>
      </c>
      <c r="G177" s="90"/>
      <c r="H177" s="85" t="s">
        <v>126</v>
      </c>
      <c r="I177" s="2"/>
      <c r="J177" s="207">
        <v>3</v>
      </c>
      <c r="K177" s="363" t="str">
        <f>IF(J177="","","へ運搬")</f>
        <v>へ運搬</v>
      </c>
      <c r="L177" s="363"/>
      <c r="M177" s="2"/>
      <c r="N177" s="122"/>
    </row>
    <row r="178" spans="2:14" ht="18" customHeight="1" x14ac:dyDescent="0.4">
      <c r="B178" s="365"/>
      <c r="C178" s="305"/>
      <c r="D178" s="370"/>
      <c r="E178" s="371"/>
      <c r="F178" s="85" t="s">
        <v>122</v>
      </c>
      <c r="G178" s="155" t="s">
        <v>374</v>
      </c>
      <c r="H178" s="85"/>
      <c r="I178" s="2"/>
      <c r="J178" s="2"/>
      <c r="K178" s="2"/>
      <c r="L178" s="2"/>
      <c r="M178" s="2"/>
      <c r="N178" s="122"/>
    </row>
    <row r="179" spans="2:14" ht="18" customHeight="1" x14ac:dyDescent="0.4">
      <c r="B179" s="365"/>
      <c r="C179" s="305"/>
      <c r="D179" s="370"/>
      <c r="E179" s="371"/>
      <c r="F179" s="94" t="s">
        <v>123</v>
      </c>
      <c r="G179" s="157" t="s">
        <v>223</v>
      </c>
      <c r="H179" s="94"/>
      <c r="I179" s="96"/>
      <c r="J179" s="96"/>
      <c r="K179" s="96"/>
      <c r="L179" s="96"/>
      <c r="M179" s="96"/>
      <c r="N179" s="124"/>
    </row>
    <row r="180" spans="2:14" ht="18" customHeight="1" x14ac:dyDescent="0.4">
      <c r="B180" s="364">
        <v>24</v>
      </c>
      <c r="C180" s="305" t="s">
        <v>115</v>
      </c>
      <c r="D180" s="367">
        <f t="shared" ref="D180" si="40">IF(J180="","",J180)</f>
        <v>0.36</v>
      </c>
      <c r="E180" s="297" t="s">
        <v>10</v>
      </c>
      <c r="F180" s="82" t="s">
        <v>41</v>
      </c>
      <c r="G180" s="152" t="s">
        <v>279</v>
      </c>
      <c r="H180" s="368" t="s">
        <v>116</v>
      </c>
      <c r="I180" s="369"/>
      <c r="J180" s="83">
        <v>0.36</v>
      </c>
      <c r="K180" s="84"/>
      <c r="L180" s="84"/>
      <c r="M180" s="84"/>
      <c r="N180" s="123"/>
    </row>
    <row r="181" spans="2:14" ht="18" customHeight="1" x14ac:dyDescent="0.4">
      <c r="B181" s="364"/>
      <c r="C181" s="305"/>
      <c r="D181" s="367"/>
      <c r="E181" s="297"/>
      <c r="F181" s="85" t="s">
        <v>174</v>
      </c>
      <c r="G181" s="153" t="s">
        <v>49</v>
      </c>
      <c r="H181" s="103">
        <v>900</v>
      </c>
      <c r="I181" s="2"/>
      <c r="J181" s="2"/>
      <c r="K181" s="2"/>
      <c r="L181" s="2"/>
      <c r="M181" s="2"/>
      <c r="N181" s="122"/>
    </row>
    <row r="182" spans="2:14" ht="18" customHeight="1" x14ac:dyDescent="0.4">
      <c r="B182" s="364"/>
      <c r="C182" s="305"/>
      <c r="D182" s="367"/>
      <c r="E182" s="297"/>
      <c r="F182" s="85" t="s">
        <v>114</v>
      </c>
      <c r="G182" s="153" t="s">
        <v>176</v>
      </c>
      <c r="H182" s="91">
        <v>23</v>
      </c>
      <c r="I182" s="2"/>
      <c r="J182" s="2"/>
      <c r="K182" s="2"/>
      <c r="L182" s="2"/>
      <c r="M182" s="2"/>
      <c r="N182" s="122"/>
    </row>
    <row r="183" spans="2:14" ht="18" customHeight="1" x14ac:dyDescent="0.4">
      <c r="B183" s="364"/>
      <c r="C183" s="305"/>
      <c r="D183" s="367"/>
      <c r="E183" s="297"/>
      <c r="F183" s="85" t="s">
        <v>113</v>
      </c>
      <c r="G183" s="153" t="s">
        <v>278</v>
      </c>
      <c r="H183" s="102">
        <v>33.299999999999997</v>
      </c>
      <c r="I183" s="96"/>
      <c r="J183" s="96"/>
      <c r="K183" s="96"/>
      <c r="L183" s="96"/>
      <c r="M183" s="96"/>
      <c r="N183" s="124"/>
    </row>
    <row r="184" spans="2:14" ht="18" customHeight="1" x14ac:dyDescent="0.4">
      <c r="B184" s="364"/>
      <c r="C184" s="305" t="s">
        <v>117</v>
      </c>
      <c r="D184" s="370">
        <f t="shared" ref="D184" si="41">IF(L187="","",L187)</f>
        <v>37</v>
      </c>
      <c r="E184" s="371" t="s">
        <v>11</v>
      </c>
      <c r="F184" s="82" t="s">
        <v>118</v>
      </c>
      <c r="G184" s="176">
        <v>200</v>
      </c>
      <c r="H184" s="82" t="s">
        <v>129</v>
      </c>
      <c r="I184" s="84"/>
      <c r="J184" s="84"/>
      <c r="K184" s="84"/>
      <c r="L184" s="84"/>
      <c r="M184" s="84"/>
      <c r="N184" s="123"/>
    </row>
    <row r="185" spans="2:14" ht="18" customHeight="1" x14ac:dyDescent="0.4">
      <c r="B185" s="364"/>
      <c r="C185" s="305"/>
      <c r="D185" s="370"/>
      <c r="E185" s="371"/>
      <c r="F185" s="85" t="s">
        <v>119</v>
      </c>
      <c r="G185" s="151">
        <f>IF(G186="","",IF(G187&lt;=0.09,0.05,IF(G187&lt;=0.14,0.1,IF(G187&lt;=0.19,0.15,IF(G187&lt;=0.24,0.2,IF(G187&lt;=0.29,0.25,IF(G187&lt;=0.34,0.3,IF(G187&lt;=0.39,0.35,IF(G187&lt;=0.44,0.4,(IF(G187&lt;=0.49,0.45,IF(G187&lt;=0.49,0.45,IF(G187&lt;=0.54,0.5,IF(G187&lt;=0.59,0.55,IF(G187&lt;=0.64,0.6,IF(G187&lt;=0.69,0.65,IF(G187&lt;=0.74,0.7,IF(G187&lt;=0.79,0.75,""))))))))))))))))))</f>
        <v>0.5</v>
      </c>
      <c r="H185" s="372" t="s">
        <v>130</v>
      </c>
      <c r="I185" s="373"/>
      <c r="J185" s="2"/>
      <c r="K185" s="2"/>
      <c r="L185" s="2"/>
      <c r="M185" s="2"/>
      <c r="N185" s="122"/>
    </row>
    <row r="186" spans="2:14" ht="18" customHeight="1" x14ac:dyDescent="0.4">
      <c r="B186" s="364"/>
      <c r="C186" s="305"/>
      <c r="D186" s="370"/>
      <c r="E186" s="371"/>
      <c r="F186" s="85" t="s">
        <v>175</v>
      </c>
      <c r="G186" s="86">
        <v>300</v>
      </c>
      <c r="H186" s="104">
        <f t="shared" ref="H186" si="42">IF(D180="","",D180)</f>
        <v>0.36</v>
      </c>
      <c r="I186" s="2" t="s">
        <v>134</v>
      </c>
      <c r="J186" s="139">
        <v>152</v>
      </c>
      <c r="K186" s="2" t="s">
        <v>134</v>
      </c>
      <c r="L186" s="175">
        <v>0.67500000000000004</v>
      </c>
      <c r="M186" s="2"/>
      <c r="N186" s="122" t="s">
        <v>131</v>
      </c>
    </row>
    <row r="187" spans="2:14" ht="18" customHeight="1" x14ac:dyDescent="0.4">
      <c r="B187" s="364"/>
      <c r="C187" s="305"/>
      <c r="D187" s="370"/>
      <c r="E187" s="371"/>
      <c r="F187" s="201" t="s">
        <v>283</v>
      </c>
      <c r="G187" s="150">
        <f>IF(G186="","",ROUND(J186/G186,2))</f>
        <v>0.51</v>
      </c>
      <c r="H187" s="94"/>
      <c r="I187" s="96" t="s">
        <v>132</v>
      </c>
      <c r="J187" s="100">
        <f>IF(H186="","",ROUND(H186*J186*L186,2))</f>
        <v>36.94</v>
      </c>
      <c r="K187" s="96" t="s">
        <v>133</v>
      </c>
      <c r="L187" s="101">
        <f t="shared" ref="L187" si="43">IF(J187="","",ROUND(J187,0))</f>
        <v>37</v>
      </c>
      <c r="M187" s="96"/>
      <c r="N187" s="124"/>
    </row>
    <row r="188" spans="2:14" ht="18" customHeight="1" x14ac:dyDescent="0.4">
      <c r="B188" s="365"/>
      <c r="C188" s="305" t="s">
        <v>120</v>
      </c>
      <c r="D188" s="370">
        <f t="shared" ref="D188" si="44">IF(L187="","",L187)</f>
        <v>37</v>
      </c>
      <c r="E188" s="371" t="s">
        <v>11</v>
      </c>
      <c r="F188" s="85" t="s">
        <v>121</v>
      </c>
      <c r="G188" s="90"/>
      <c r="H188" s="85" t="s">
        <v>126</v>
      </c>
      <c r="I188" s="2"/>
      <c r="J188" s="207">
        <v>2</v>
      </c>
      <c r="K188" s="363" t="str">
        <f>IF(J188="","","へ運搬")</f>
        <v>へ運搬</v>
      </c>
      <c r="L188" s="363"/>
      <c r="M188" s="2"/>
      <c r="N188" s="122"/>
    </row>
    <row r="189" spans="2:14" ht="18" customHeight="1" x14ac:dyDescent="0.4">
      <c r="B189" s="365"/>
      <c r="C189" s="305"/>
      <c r="D189" s="370"/>
      <c r="E189" s="371"/>
      <c r="F189" s="85" t="s">
        <v>122</v>
      </c>
      <c r="G189" s="155" t="s">
        <v>347</v>
      </c>
      <c r="H189" s="85"/>
      <c r="I189" s="2"/>
      <c r="J189" s="2"/>
      <c r="K189" s="2"/>
      <c r="L189" s="2"/>
      <c r="M189" s="2"/>
      <c r="N189" s="122"/>
    </row>
    <row r="190" spans="2:14" ht="18" customHeight="1" x14ac:dyDescent="0.4">
      <c r="B190" s="365"/>
      <c r="C190" s="305"/>
      <c r="D190" s="370"/>
      <c r="E190" s="371"/>
      <c r="F190" s="94" t="s">
        <v>123</v>
      </c>
      <c r="G190" s="157" t="s">
        <v>223</v>
      </c>
      <c r="H190" s="94"/>
      <c r="I190" s="96"/>
      <c r="J190" s="96"/>
      <c r="K190" s="96"/>
      <c r="L190" s="96"/>
      <c r="M190" s="96"/>
      <c r="N190" s="124"/>
    </row>
    <row r="191" spans="2:14" ht="18" customHeight="1" x14ac:dyDescent="0.4">
      <c r="B191" s="364">
        <v>25</v>
      </c>
      <c r="C191" s="305" t="s">
        <v>115</v>
      </c>
      <c r="D191" s="367">
        <f t="shared" ref="D191" si="45">IF(J191="","",J191)</f>
        <v>0.14000000000000001</v>
      </c>
      <c r="E191" s="297" t="s">
        <v>10</v>
      </c>
      <c r="F191" s="82" t="s">
        <v>41</v>
      </c>
      <c r="G191" s="152" t="s">
        <v>279</v>
      </c>
      <c r="H191" s="368" t="s">
        <v>116</v>
      </c>
      <c r="I191" s="369"/>
      <c r="J191" s="83">
        <v>0.14000000000000001</v>
      </c>
      <c r="K191" s="84"/>
      <c r="L191" s="84"/>
      <c r="M191" s="84"/>
      <c r="N191" s="123"/>
    </row>
    <row r="192" spans="2:14" ht="18" customHeight="1" x14ac:dyDescent="0.4">
      <c r="B192" s="364"/>
      <c r="C192" s="305"/>
      <c r="D192" s="367"/>
      <c r="E192" s="297"/>
      <c r="F192" s="85" t="s">
        <v>174</v>
      </c>
      <c r="G192" s="153" t="s">
        <v>49</v>
      </c>
      <c r="H192" s="103">
        <v>900</v>
      </c>
      <c r="I192" s="2"/>
      <c r="J192" s="2"/>
      <c r="K192" s="2"/>
      <c r="L192" s="2"/>
      <c r="M192" s="2"/>
      <c r="N192" s="122"/>
    </row>
    <row r="193" spans="2:14" ht="18" customHeight="1" x14ac:dyDescent="0.4">
      <c r="B193" s="364"/>
      <c r="C193" s="305"/>
      <c r="D193" s="367"/>
      <c r="E193" s="297"/>
      <c r="F193" s="85" t="s">
        <v>114</v>
      </c>
      <c r="G193" s="153" t="s">
        <v>176</v>
      </c>
      <c r="H193" s="91">
        <v>22</v>
      </c>
      <c r="I193" s="2"/>
      <c r="J193" s="2"/>
      <c r="K193" s="2"/>
      <c r="L193" s="2"/>
      <c r="M193" s="2"/>
      <c r="N193" s="122"/>
    </row>
    <row r="194" spans="2:14" ht="18" customHeight="1" x14ac:dyDescent="0.4">
      <c r="B194" s="364"/>
      <c r="C194" s="305"/>
      <c r="D194" s="367"/>
      <c r="E194" s="297"/>
      <c r="F194" s="85" t="s">
        <v>113</v>
      </c>
      <c r="G194" s="153" t="s">
        <v>278</v>
      </c>
      <c r="H194" s="102">
        <v>33.299999999999997</v>
      </c>
      <c r="I194" s="96"/>
      <c r="J194" s="96"/>
      <c r="K194" s="96"/>
      <c r="L194" s="96"/>
      <c r="M194" s="96"/>
      <c r="N194" s="124"/>
    </row>
    <row r="195" spans="2:14" ht="18" customHeight="1" x14ac:dyDescent="0.4">
      <c r="B195" s="364"/>
      <c r="C195" s="305" t="s">
        <v>117</v>
      </c>
      <c r="D195" s="370">
        <f t="shared" ref="D195" si="46">IF(L198="","",L198)</f>
        <v>10</v>
      </c>
      <c r="E195" s="371" t="s">
        <v>11</v>
      </c>
      <c r="F195" s="82" t="s">
        <v>118</v>
      </c>
      <c r="G195" s="176">
        <v>200</v>
      </c>
      <c r="H195" s="82" t="s">
        <v>129</v>
      </c>
      <c r="I195" s="84"/>
      <c r="J195" s="84"/>
      <c r="K195" s="84"/>
      <c r="L195" s="84"/>
      <c r="M195" s="84"/>
      <c r="N195" s="123"/>
    </row>
    <row r="196" spans="2:14" ht="18" customHeight="1" x14ac:dyDescent="0.4">
      <c r="B196" s="364"/>
      <c r="C196" s="305"/>
      <c r="D196" s="370"/>
      <c r="E196" s="371"/>
      <c r="F196" s="85" t="s">
        <v>119</v>
      </c>
      <c r="G196" s="151">
        <f>IF(G197="","",IF(G198&lt;=0.09,0.05,IF(G198&lt;=0.14,0.1,IF(G198&lt;=0.19,0.15,IF(G198&lt;=0.24,0.2,IF(G198&lt;=0.29,0.25,IF(G198&lt;=0.34,0.3,IF(G198&lt;=0.39,0.35,IF(G198&lt;=0.44,0.4,(IF(G198&lt;=0.49,0.45,IF(G198&lt;=0.49,0.45,IF(G198&lt;=0.54,0.5,IF(G198&lt;=0.59,0.55,IF(G198&lt;=0.64,0.6,IF(G198&lt;=0.69,0.65,IF(G198&lt;=0.74,0.7,IF(G198&lt;=0.79,0.75,""))))))))))))))))))</f>
        <v>0.3</v>
      </c>
      <c r="H196" s="372" t="s">
        <v>130</v>
      </c>
      <c r="I196" s="373"/>
      <c r="J196" s="2"/>
      <c r="K196" s="2"/>
      <c r="L196" s="2"/>
      <c r="M196" s="2"/>
      <c r="N196" s="122"/>
    </row>
    <row r="197" spans="2:14" ht="18" customHeight="1" x14ac:dyDescent="0.4">
      <c r="B197" s="364"/>
      <c r="C197" s="305"/>
      <c r="D197" s="370"/>
      <c r="E197" s="371"/>
      <c r="F197" s="85" t="s">
        <v>175</v>
      </c>
      <c r="G197" s="86">
        <v>300</v>
      </c>
      <c r="H197" s="104">
        <f t="shared" ref="H197" si="47">IF(D191="","",D191)</f>
        <v>0.14000000000000001</v>
      </c>
      <c r="I197" s="2" t="s">
        <v>134</v>
      </c>
      <c r="J197" s="139">
        <v>101</v>
      </c>
      <c r="K197" s="2" t="s">
        <v>134</v>
      </c>
      <c r="L197" s="175">
        <v>0.67500000000000004</v>
      </c>
      <c r="M197" s="2"/>
      <c r="N197" s="122" t="s">
        <v>131</v>
      </c>
    </row>
    <row r="198" spans="2:14" ht="18" customHeight="1" x14ac:dyDescent="0.4">
      <c r="B198" s="364"/>
      <c r="C198" s="305"/>
      <c r="D198" s="370"/>
      <c r="E198" s="371"/>
      <c r="F198" s="201" t="s">
        <v>283</v>
      </c>
      <c r="G198" s="150">
        <f>IF(G197="","",ROUND(J197/G197,2))</f>
        <v>0.34</v>
      </c>
      <c r="H198" s="94"/>
      <c r="I198" s="96" t="s">
        <v>132</v>
      </c>
      <c r="J198" s="100">
        <f>IF(H197="","",ROUND(H197*J197*L197,2))</f>
        <v>9.5399999999999991</v>
      </c>
      <c r="K198" s="96" t="s">
        <v>133</v>
      </c>
      <c r="L198" s="101">
        <f t="shared" ref="L198" si="48">IF(J198="","",ROUND(J198,0))</f>
        <v>10</v>
      </c>
      <c r="M198" s="96"/>
      <c r="N198" s="124"/>
    </row>
    <row r="199" spans="2:14" ht="18" customHeight="1" x14ac:dyDescent="0.4">
      <c r="B199" s="365"/>
      <c r="C199" s="305" t="s">
        <v>120</v>
      </c>
      <c r="D199" s="370">
        <f t="shared" ref="D199" si="49">IF(L198="","",L198)</f>
        <v>10</v>
      </c>
      <c r="E199" s="371" t="s">
        <v>11</v>
      </c>
      <c r="F199" s="85" t="s">
        <v>121</v>
      </c>
      <c r="G199" s="90"/>
      <c r="H199" s="85" t="s">
        <v>126</v>
      </c>
      <c r="I199" s="2"/>
      <c r="J199" s="207">
        <v>2</v>
      </c>
      <c r="K199" s="363" t="str">
        <f>IF(J199="","","へ運搬")</f>
        <v>へ運搬</v>
      </c>
      <c r="L199" s="363"/>
      <c r="M199" s="2"/>
      <c r="N199" s="122"/>
    </row>
    <row r="200" spans="2:14" ht="18" customHeight="1" x14ac:dyDescent="0.4">
      <c r="B200" s="365"/>
      <c r="C200" s="305"/>
      <c r="D200" s="370"/>
      <c r="E200" s="371"/>
      <c r="F200" s="85" t="s">
        <v>122</v>
      </c>
      <c r="G200" s="155" t="s">
        <v>342</v>
      </c>
      <c r="H200" s="85"/>
      <c r="I200" s="2"/>
      <c r="J200" s="2"/>
      <c r="K200" s="2"/>
      <c r="L200" s="2"/>
      <c r="M200" s="2"/>
      <c r="N200" s="122"/>
    </row>
    <row r="201" spans="2:14" ht="18" customHeight="1" x14ac:dyDescent="0.4">
      <c r="B201" s="365"/>
      <c r="C201" s="305"/>
      <c r="D201" s="370"/>
      <c r="E201" s="371"/>
      <c r="F201" s="94" t="s">
        <v>123</v>
      </c>
      <c r="G201" s="157" t="s">
        <v>223</v>
      </c>
      <c r="H201" s="94"/>
      <c r="I201" s="96"/>
      <c r="J201" s="96"/>
      <c r="K201" s="96"/>
      <c r="L201" s="96"/>
      <c r="M201" s="96"/>
      <c r="N201" s="124"/>
    </row>
    <row r="202" spans="2:14" ht="18" customHeight="1" x14ac:dyDescent="0.4">
      <c r="B202" s="364">
        <v>27</v>
      </c>
      <c r="C202" s="305" t="s">
        <v>115</v>
      </c>
      <c r="D202" s="367">
        <f t="shared" ref="D202" si="50">IF(J202="","",J202)</f>
        <v>4.41</v>
      </c>
      <c r="E202" s="297" t="s">
        <v>10</v>
      </c>
      <c r="F202" s="82" t="s">
        <v>41</v>
      </c>
      <c r="G202" s="152" t="s">
        <v>279</v>
      </c>
      <c r="H202" s="368" t="s">
        <v>116</v>
      </c>
      <c r="I202" s="369"/>
      <c r="J202" s="83">
        <v>4.41</v>
      </c>
      <c r="K202" s="84"/>
      <c r="L202" s="84"/>
      <c r="M202" s="84"/>
      <c r="N202" s="123"/>
    </row>
    <row r="203" spans="2:14" ht="18" customHeight="1" x14ac:dyDescent="0.4">
      <c r="B203" s="364"/>
      <c r="C203" s="305"/>
      <c r="D203" s="367"/>
      <c r="E203" s="297"/>
      <c r="F203" s="85" t="s">
        <v>174</v>
      </c>
      <c r="G203" s="153" t="s">
        <v>49</v>
      </c>
      <c r="H203" s="103">
        <v>1000</v>
      </c>
      <c r="I203" s="2"/>
      <c r="J203" s="2"/>
      <c r="K203" s="2"/>
      <c r="L203" s="2"/>
      <c r="M203" s="2"/>
      <c r="N203" s="122"/>
    </row>
    <row r="204" spans="2:14" ht="18" customHeight="1" x14ac:dyDescent="0.4">
      <c r="B204" s="364"/>
      <c r="C204" s="305"/>
      <c r="D204" s="367"/>
      <c r="E204" s="297"/>
      <c r="F204" s="85" t="s">
        <v>114</v>
      </c>
      <c r="G204" s="153" t="s">
        <v>176</v>
      </c>
      <c r="H204" s="91">
        <v>24</v>
      </c>
      <c r="I204" s="2"/>
      <c r="J204" s="2"/>
      <c r="K204" s="2"/>
      <c r="L204" s="2"/>
      <c r="M204" s="2"/>
      <c r="N204" s="122"/>
    </row>
    <row r="205" spans="2:14" ht="18" customHeight="1" x14ac:dyDescent="0.4">
      <c r="B205" s="364"/>
      <c r="C205" s="305"/>
      <c r="D205" s="367"/>
      <c r="E205" s="297"/>
      <c r="F205" s="85" t="s">
        <v>113</v>
      </c>
      <c r="G205" s="153" t="s">
        <v>278</v>
      </c>
      <c r="H205" s="102">
        <v>30</v>
      </c>
      <c r="I205" s="96"/>
      <c r="J205" s="96"/>
      <c r="K205" s="96"/>
      <c r="L205" s="96"/>
      <c r="M205" s="96"/>
      <c r="N205" s="124"/>
    </row>
    <row r="206" spans="2:14" ht="18" customHeight="1" x14ac:dyDescent="0.4">
      <c r="B206" s="364"/>
      <c r="C206" s="305" t="s">
        <v>117</v>
      </c>
      <c r="D206" s="370">
        <f t="shared" ref="D206" si="51">IF(L209="","",L209)</f>
        <v>372</v>
      </c>
      <c r="E206" s="371" t="s">
        <v>11</v>
      </c>
      <c r="F206" s="82" t="s">
        <v>118</v>
      </c>
      <c r="G206" s="176">
        <v>200</v>
      </c>
      <c r="H206" s="82" t="s">
        <v>129</v>
      </c>
      <c r="I206" s="84"/>
      <c r="J206" s="84"/>
      <c r="K206" s="84"/>
      <c r="L206" s="84"/>
      <c r="M206" s="84"/>
      <c r="N206" s="123"/>
    </row>
    <row r="207" spans="2:14" ht="18" customHeight="1" x14ac:dyDescent="0.4">
      <c r="B207" s="364"/>
      <c r="C207" s="305"/>
      <c r="D207" s="370"/>
      <c r="E207" s="371"/>
      <c r="F207" s="85" t="s">
        <v>119</v>
      </c>
      <c r="G207" s="151">
        <f>IF(G208="","",IF(G209&lt;=0.09,0.05,IF(G209&lt;=0.14,0.1,IF(G209&lt;=0.19,0.15,IF(G209&lt;=0.24,0.2,IF(G209&lt;=0.29,0.25,IF(G209&lt;=0.34,0.3,IF(G209&lt;=0.39,0.35,IF(G209&lt;=0.44,0.4,(IF(G209&lt;=0.49,0.45,IF(G209&lt;=0.49,0.45,IF(G209&lt;=0.54,0.5,IF(G209&lt;=0.59,0.55,IF(G209&lt;=0.64,0.6,IF(G209&lt;=0.69,0.65,IF(G209&lt;=0.74,0.7,IF(G209&lt;=0.79,0.75,""))))))))))))))))))</f>
        <v>0.4</v>
      </c>
      <c r="H207" s="372" t="s">
        <v>130</v>
      </c>
      <c r="I207" s="373"/>
      <c r="J207" s="2"/>
      <c r="K207" s="2"/>
      <c r="L207" s="2"/>
      <c r="M207" s="2"/>
      <c r="N207" s="122"/>
    </row>
    <row r="208" spans="2:14" ht="18" customHeight="1" x14ac:dyDescent="0.4">
      <c r="B208" s="364"/>
      <c r="C208" s="305"/>
      <c r="D208" s="370"/>
      <c r="E208" s="371"/>
      <c r="F208" s="85" t="s">
        <v>175</v>
      </c>
      <c r="G208" s="86">
        <v>300</v>
      </c>
      <c r="H208" s="104">
        <f t="shared" ref="H208" si="52">IF(D202="","",D202)</f>
        <v>4.41</v>
      </c>
      <c r="I208" s="2" t="s">
        <v>134</v>
      </c>
      <c r="J208" s="139">
        <v>125</v>
      </c>
      <c r="K208" s="2" t="s">
        <v>134</v>
      </c>
      <c r="L208" s="175">
        <v>0.67500000000000004</v>
      </c>
      <c r="M208" s="2"/>
      <c r="N208" s="122" t="s">
        <v>131</v>
      </c>
    </row>
    <row r="209" spans="2:14" ht="18" customHeight="1" x14ac:dyDescent="0.4">
      <c r="B209" s="364"/>
      <c r="C209" s="305"/>
      <c r="D209" s="370"/>
      <c r="E209" s="371"/>
      <c r="F209" s="201" t="s">
        <v>283</v>
      </c>
      <c r="G209" s="150">
        <f>IF(G208="","",ROUND(J208/G208,2))</f>
        <v>0.42</v>
      </c>
      <c r="H209" s="94"/>
      <c r="I209" s="96" t="s">
        <v>132</v>
      </c>
      <c r="J209" s="100">
        <f>IF(H208="","",ROUND(H208*J208*L208,2))</f>
        <v>372.09</v>
      </c>
      <c r="K209" s="96" t="s">
        <v>133</v>
      </c>
      <c r="L209" s="101">
        <f t="shared" ref="L209" si="53">IF(J209="","",ROUND(J209,0))</f>
        <v>372</v>
      </c>
      <c r="M209" s="96"/>
      <c r="N209" s="124"/>
    </row>
    <row r="210" spans="2:14" ht="18" customHeight="1" x14ac:dyDescent="0.4">
      <c r="B210" s="365"/>
      <c r="C210" s="305" t="s">
        <v>120</v>
      </c>
      <c r="D210" s="370">
        <f t="shared" ref="D210" si="54">IF(L209="","",L209)</f>
        <v>372</v>
      </c>
      <c r="E210" s="371" t="s">
        <v>11</v>
      </c>
      <c r="F210" s="85" t="s">
        <v>121</v>
      </c>
      <c r="G210" s="90"/>
      <c r="H210" s="85" t="s">
        <v>126</v>
      </c>
      <c r="I210" s="2"/>
      <c r="J210" s="207">
        <v>2</v>
      </c>
      <c r="K210" s="363" t="str">
        <f>IF(J210="","","へ運搬")</f>
        <v>へ運搬</v>
      </c>
      <c r="L210" s="363"/>
      <c r="M210" s="2"/>
      <c r="N210" s="122"/>
    </row>
    <row r="211" spans="2:14" ht="18" customHeight="1" x14ac:dyDescent="0.4">
      <c r="B211" s="365"/>
      <c r="C211" s="305"/>
      <c r="D211" s="370"/>
      <c r="E211" s="371"/>
      <c r="F211" s="85" t="s">
        <v>122</v>
      </c>
      <c r="G211" s="155" t="s">
        <v>343</v>
      </c>
      <c r="H211" s="85"/>
      <c r="I211" s="2"/>
      <c r="J211" s="2"/>
      <c r="K211" s="2"/>
      <c r="L211" s="2"/>
      <c r="M211" s="2"/>
      <c r="N211" s="122"/>
    </row>
    <row r="212" spans="2:14" ht="18" customHeight="1" x14ac:dyDescent="0.4">
      <c r="B212" s="365"/>
      <c r="C212" s="305"/>
      <c r="D212" s="370"/>
      <c r="E212" s="371"/>
      <c r="F212" s="94" t="s">
        <v>123</v>
      </c>
      <c r="G212" s="157" t="s">
        <v>223</v>
      </c>
      <c r="H212" s="94"/>
      <c r="I212" s="96"/>
      <c r="J212" s="96"/>
      <c r="K212" s="96"/>
      <c r="L212" s="96"/>
      <c r="M212" s="96"/>
      <c r="N212" s="124"/>
    </row>
    <row r="213" spans="2:14" ht="18" customHeight="1" x14ac:dyDescent="0.4">
      <c r="B213" s="364">
        <v>29</v>
      </c>
      <c r="C213" s="305" t="s">
        <v>115</v>
      </c>
      <c r="D213" s="367">
        <f t="shared" ref="D213" si="55">IF(J213="","",J213)</f>
        <v>0.06</v>
      </c>
      <c r="E213" s="297" t="s">
        <v>10</v>
      </c>
      <c r="F213" s="82" t="s">
        <v>41</v>
      </c>
      <c r="G213" s="152" t="s">
        <v>275</v>
      </c>
      <c r="H213" s="368" t="s">
        <v>116</v>
      </c>
      <c r="I213" s="369"/>
      <c r="J213" s="83">
        <v>0.06</v>
      </c>
      <c r="K213" s="84"/>
      <c r="L213" s="84"/>
      <c r="M213" s="84"/>
      <c r="N213" s="123"/>
    </row>
    <row r="214" spans="2:14" ht="18" customHeight="1" x14ac:dyDescent="0.4">
      <c r="B214" s="364"/>
      <c r="C214" s="305"/>
      <c r="D214" s="367"/>
      <c r="E214" s="297"/>
      <c r="F214" s="85" t="s">
        <v>174</v>
      </c>
      <c r="G214" s="153" t="s">
        <v>49</v>
      </c>
      <c r="H214" s="103">
        <v>1600</v>
      </c>
      <c r="I214" s="2"/>
      <c r="J214" s="2"/>
      <c r="K214" s="2"/>
      <c r="L214" s="2"/>
      <c r="M214" s="2"/>
      <c r="N214" s="122"/>
    </row>
    <row r="215" spans="2:14" ht="18" customHeight="1" x14ac:dyDescent="0.4">
      <c r="B215" s="364"/>
      <c r="C215" s="305"/>
      <c r="D215" s="367"/>
      <c r="E215" s="297"/>
      <c r="F215" s="85" t="s">
        <v>114</v>
      </c>
      <c r="G215" s="153" t="s">
        <v>333</v>
      </c>
      <c r="H215" s="91">
        <v>17</v>
      </c>
      <c r="I215" s="2"/>
      <c r="J215" s="2"/>
      <c r="K215" s="2"/>
      <c r="L215" s="2"/>
      <c r="M215" s="2"/>
      <c r="N215" s="122"/>
    </row>
    <row r="216" spans="2:14" ht="18" customHeight="1" x14ac:dyDescent="0.4">
      <c r="B216" s="364"/>
      <c r="C216" s="305"/>
      <c r="D216" s="367"/>
      <c r="E216" s="297"/>
      <c r="F216" s="85" t="s">
        <v>113</v>
      </c>
      <c r="G216" s="153" t="s">
        <v>278</v>
      </c>
      <c r="H216" s="102">
        <v>31.3</v>
      </c>
      <c r="I216" s="96"/>
      <c r="J216" s="96"/>
      <c r="K216" s="96"/>
      <c r="L216" s="96"/>
      <c r="M216" s="96"/>
      <c r="N216" s="124"/>
    </row>
    <row r="217" spans="2:14" ht="18" customHeight="1" x14ac:dyDescent="0.4">
      <c r="B217" s="364"/>
      <c r="C217" s="305" t="s">
        <v>117</v>
      </c>
      <c r="D217" s="370">
        <f t="shared" ref="D217" si="56">IF(L220="","",L220)</f>
        <v>3</v>
      </c>
      <c r="E217" s="371" t="s">
        <v>11</v>
      </c>
      <c r="F217" s="82" t="s">
        <v>118</v>
      </c>
      <c r="G217" s="176">
        <v>200</v>
      </c>
      <c r="H217" s="82" t="s">
        <v>129</v>
      </c>
      <c r="I217" s="84"/>
      <c r="J217" s="84"/>
      <c r="K217" s="84"/>
      <c r="L217" s="84"/>
      <c r="M217" s="84"/>
      <c r="N217" s="123"/>
    </row>
    <row r="218" spans="2:14" ht="18" customHeight="1" x14ac:dyDescent="0.4">
      <c r="B218" s="364"/>
      <c r="C218" s="305"/>
      <c r="D218" s="370"/>
      <c r="E218" s="371"/>
      <c r="F218" s="85" t="s">
        <v>119</v>
      </c>
      <c r="G218" s="151">
        <f>IF(G219="","",IF(G220&lt;=0.09,0.05,IF(G220&lt;=0.14,0.1,IF(G220&lt;=0.19,0.15,IF(G220&lt;=0.24,0.2,IF(G220&lt;=0.29,0.25,IF(G220&lt;=0.34,0.3,IF(G220&lt;=0.39,0.35,IF(G220&lt;=0.44,0.4,(IF(G220&lt;=0.49,0.45,IF(G220&lt;=0.49,0.45,IF(G220&lt;=0.54,0.5,IF(G220&lt;=0.59,0.55,IF(G220&lt;=0.64,0.6,IF(G220&lt;=0.69,0.65,IF(G220&lt;=0.74,0.7,IF(G220&lt;=0.79,0.75,""))))))))))))))))))</f>
        <v>0.15</v>
      </c>
      <c r="H218" s="372" t="s">
        <v>130</v>
      </c>
      <c r="I218" s="373"/>
      <c r="J218" s="2"/>
      <c r="K218" s="2"/>
      <c r="L218" s="2"/>
      <c r="M218" s="2"/>
      <c r="N218" s="122"/>
    </row>
    <row r="219" spans="2:14" ht="18" customHeight="1" x14ac:dyDescent="0.4">
      <c r="B219" s="364"/>
      <c r="C219" s="305"/>
      <c r="D219" s="370"/>
      <c r="E219" s="371"/>
      <c r="F219" s="85" t="s">
        <v>175</v>
      </c>
      <c r="G219" s="86">
        <v>500</v>
      </c>
      <c r="H219" s="104">
        <f t="shared" ref="H219" si="57">IF(D213="","",D213)</f>
        <v>0.06</v>
      </c>
      <c r="I219" s="2" t="s">
        <v>134</v>
      </c>
      <c r="J219" s="139">
        <v>86</v>
      </c>
      <c r="K219" s="2" t="s">
        <v>134</v>
      </c>
      <c r="L219" s="175">
        <v>0.67500000000000004</v>
      </c>
      <c r="M219" s="2"/>
      <c r="N219" s="122" t="s">
        <v>131</v>
      </c>
    </row>
    <row r="220" spans="2:14" ht="18" customHeight="1" x14ac:dyDescent="0.4">
      <c r="B220" s="364"/>
      <c r="C220" s="305"/>
      <c r="D220" s="370"/>
      <c r="E220" s="371"/>
      <c r="F220" s="201" t="s">
        <v>283</v>
      </c>
      <c r="G220" s="150">
        <f>IF(G219="","",ROUND(J219/G219,2))</f>
        <v>0.17</v>
      </c>
      <c r="H220" s="94"/>
      <c r="I220" s="96" t="s">
        <v>132</v>
      </c>
      <c r="J220" s="100">
        <f>IF(H219="","",ROUND(H219*J219*L219,2))</f>
        <v>3.48</v>
      </c>
      <c r="K220" s="96" t="s">
        <v>133</v>
      </c>
      <c r="L220" s="101">
        <f t="shared" ref="L220" si="58">IF(J220="","",ROUND(J220,0))</f>
        <v>3</v>
      </c>
      <c r="M220" s="96"/>
      <c r="N220" s="124"/>
    </row>
    <row r="221" spans="2:14" ht="18" customHeight="1" x14ac:dyDescent="0.4">
      <c r="B221" s="365"/>
      <c r="C221" s="305" t="s">
        <v>120</v>
      </c>
      <c r="D221" s="370">
        <f t="shared" ref="D221" si="59">IF(L220="","",L220)</f>
        <v>3</v>
      </c>
      <c r="E221" s="371" t="s">
        <v>11</v>
      </c>
      <c r="F221" s="85" t="s">
        <v>121</v>
      </c>
      <c r="G221" s="90"/>
      <c r="H221" s="85" t="s">
        <v>126</v>
      </c>
      <c r="I221" s="2"/>
      <c r="J221" s="207">
        <v>2</v>
      </c>
      <c r="K221" s="363" t="str">
        <f>IF(J221="","","へ運搬")</f>
        <v>へ運搬</v>
      </c>
      <c r="L221" s="363"/>
      <c r="M221" s="2"/>
      <c r="N221" s="122"/>
    </row>
    <row r="222" spans="2:14" ht="18" customHeight="1" x14ac:dyDescent="0.4">
      <c r="B222" s="365"/>
      <c r="C222" s="305"/>
      <c r="D222" s="370"/>
      <c r="E222" s="371"/>
      <c r="F222" s="85" t="s">
        <v>122</v>
      </c>
      <c r="G222" s="155" t="s">
        <v>375</v>
      </c>
      <c r="H222" s="85"/>
      <c r="I222" s="2"/>
      <c r="J222" s="2"/>
      <c r="K222" s="2"/>
      <c r="L222" s="2"/>
      <c r="M222" s="2"/>
      <c r="N222" s="122"/>
    </row>
    <row r="223" spans="2:14" ht="18" customHeight="1" thickBot="1" x14ac:dyDescent="0.45">
      <c r="B223" s="366"/>
      <c r="C223" s="374"/>
      <c r="D223" s="375"/>
      <c r="E223" s="376"/>
      <c r="F223" s="125" t="s">
        <v>123</v>
      </c>
      <c r="G223" s="188" t="s">
        <v>223</v>
      </c>
      <c r="H223" s="125"/>
      <c r="I223" s="128"/>
      <c r="J223" s="128"/>
      <c r="K223" s="128"/>
      <c r="L223" s="128"/>
      <c r="M223" s="128"/>
      <c r="N223" s="129"/>
    </row>
    <row r="224" spans="2:14" ht="18" customHeight="1" x14ac:dyDescent="0.4">
      <c r="B224" s="377">
        <v>31</v>
      </c>
      <c r="C224" s="378" t="s">
        <v>115</v>
      </c>
      <c r="D224" s="379">
        <f t="shared" ref="D224" si="60">IF(J224="","",J224)</f>
        <v>0.04</v>
      </c>
      <c r="E224" s="380" t="s">
        <v>10</v>
      </c>
      <c r="F224" s="85" t="s">
        <v>41</v>
      </c>
      <c r="G224" s="153" t="s">
        <v>275</v>
      </c>
      <c r="H224" s="372" t="s">
        <v>116</v>
      </c>
      <c r="I224" s="373"/>
      <c r="J224" s="136">
        <v>0.04</v>
      </c>
      <c r="K224" s="2"/>
      <c r="L224" s="2"/>
      <c r="M224" s="2"/>
      <c r="N224" s="122"/>
    </row>
    <row r="225" spans="2:14" ht="18" customHeight="1" x14ac:dyDescent="0.4">
      <c r="B225" s="364"/>
      <c r="C225" s="305"/>
      <c r="D225" s="367"/>
      <c r="E225" s="297"/>
      <c r="F225" s="85" t="s">
        <v>174</v>
      </c>
      <c r="G225" s="153" t="s">
        <v>49</v>
      </c>
      <c r="H225" s="103">
        <v>1100</v>
      </c>
      <c r="I225" s="2"/>
      <c r="J225" s="2"/>
      <c r="K225" s="2"/>
      <c r="L225" s="2"/>
      <c r="M225" s="2"/>
      <c r="N225" s="122"/>
    </row>
    <row r="226" spans="2:14" ht="18" customHeight="1" x14ac:dyDescent="0.4">
      <c r="B226" s="364"/>
      <c r="C226" s="305"/>
      <c r="D226" s="367"/>
      <c r="E226" s="297"/>
      <c r="F226" s="85" t="s">
        <v>114</v>
      </c>
      <c r="G226" s="153" t="s">
        <v>333</v>
      </c>
      <c r="H226" s="91">
        <v>16</v>
      </c>
      <c r="I226" s="2"/>
      <c r="J226" s="2"/>
      <c r="K226" s="2"/>
      <c r="L226" s="2"/>
      <c r="M226" s="2"/>
      <c r="N226" s="122"/>
    </row>
    <row r="227" spans="2:14" ht="18" customHeight="1" x14ac:dyDescent="0.4">
      <c r="B227" s="364"/>
      <c r="C227" s="305"/>
      <c r="D227" s="367"/>
      <c r="E227" s="297"/>
      <c r="F227" s="85" t="s">
        <v>113</v>
      </c>
      <c r="G227" s="153" t="s">
        <v>278</v>
      </c>
      <c r="H227" s="102">
        <v>36.4</v>
      </c>
      <c r="I227" s="96"/>
      <c r="J227" s="96"/>
      <c r="K227" s="96"/>
      <c r="L227" s="96"/>
      <c r="M227" s="96"/>
      <c r="N227" s="124"/>
    </row>
    <row r="228" spans="2:14" ht="18" customHeight="1" x14ac:dyDescent="0.4">
      <c r="B228" s="364"/>
      <c r="C228" s="305" t="s">
        <v>117</v>
      </c>
      <c r="D228" s="370">
        <f t="shared" ref="D228" si="61">IF(L231="","",L231)</f>
        <v>2</v>
      </c>
      <c r="E228" s="371" t="s">
        <v>11</v>
      </c>
      <c r="F228" s="82" t="s">
        <v>118</v>
      </c>
      <c r="G228" s="176">
        <v>200</v>
      </c>
      <c r="H228" s="82" t="s">
        <v>129</v>
      </c>
      <c r="I228" s="84"/>
      <c r="J228" s="84"/>
      <c r="K228" s="84"/>
      <c r="L228" s="84"/>
      <c r="M228" s="84"/>
      <c r="N228" s="123"/>
    </row>
    <row r="229" spans="2:14" ht="18" customHeight="1" x14ac:dyDescent="0.4">
      <c r="B229" s="364"/>
      <c r="C229" s="305"/>
      <c r="D229" s="370"/>
      <c r="E229" s="371"/>
      <c r="F229" s="85" t="s">
        <v>119</v>
      </c>
      <c r="G229" s="151">
        <f>IF(G230="","",IF(G231&lt;=0.09,0.05,IF(G231&lt;=0.14,0.1,IF(G231&lt;=0.19,0.15,IF(G231&lt;=0.24,0.2,IF(G231&lt;=0.29,0.25,IF(G231&lt;=0.34,0.3,IF(G231&lt;=0.39,0.35,IF(G231&lt;=0.44,0.4,(IF(G231&lt;=0.49,0.45,IF(G231&lt;=0.49,0.45,IF(G231&lt;=0.54,0.5,IF(G231&lt;=0.59,0.55,IF(G231&lt;=0.64,0.6,IF(G231&lt;=0.69,0.65,IF(G231&lt;=0.74,0.7,IF(G231&lt;=0.79,0.75,""))))))))))))))))))</f>
        <v>0.15</v>
      </c>
      <c r="H229" s="372" t="s">
        <v>130</v>
      </c>
      <c r="I229" s="373"/>
      <c r="J229" s="2"/>
      <c r="K229" s="2"/>
      <c r="L229" s="2"/>
      <c r="M229" s="2"/>
      <c r="N229" s="122"/>
    </row>
    <row r="230" spans="2:14" ht="18" customHeight="1" x14ac:dyDescent="0.4">
      <c r="B230" s="364"/>
      <c r="C230" s="305"/>
      <c r="D230" s="370"/>
      <c r="E230" s="371"/>
      <c r="F230" s="85" t="s">
        <v>175</v>
      </c>
      <c r="G230" s="86">
        <v>400</v>
      </c>
      <c r="H230" s="104">
        <f t="shared" ref="H230" si="62">IF(D224="","",D224)</f>
        <v>0.04</v>
      </c>
      <c r="I230" s="2" t="s">
        <v>134</v>
      </c>
      <c r="J230" s="139">
        <v>61</v>
      </c>
      <c r="K230" s="2" t="s">
        <v>134</v>
      </c>
      <c r="L230" s="175">
        <v>0.67500000000000004</v>
      </c>
      <c r="M230" s="2"/>
      <c r="N230" s="122" t="s">
        <v>131</v>
      </c>
    </row>
    <row r="231" spans="2:14" ht="18" customHeight="1" x14ac:dyDescent="0.4">
      <c r="B231" s="364"/>
      <c r="C231" s="305"/>
      <c r="D231" s="370"/>
      <c r="E231" s="371"/>
      <c r="F231" s="201" t="s">
        <v>283</v>
      </c>
      <c r="G231" s="150">
        <f>IF(G230="","",ROUND(J230/G230,2))</f>
        <v>0.15</v>
      </c>
      <c r="H231" s="94"/>
      <c r="I231" s="96" t="s">
        <v>132</v>
      </c>
      <c r="J231" s="100">
        <f>IF(H230="","",ROUND(H230*J230*L230,2))</f>
        <v>1.65</v>
      </c>
      <c r="K231" s="96" t="s">
        <v>133</v>
      </c>
      <c r="L231" s="101">
        <f t="shared" ref="L231" si="63">IF(J231="","",ROUND(J231,0))</f>
        <v>2</v>
      </c>
      <c r="M231" s="96"/>
      <c r="N231" s="124"/>
    </row>
    <row r="232" spans="2:14" ht="18" customHeight="1" x14ac:dyDescent="0.4">
      <c r="B232" s="365"/>
      <c r="C232" s="305" t="s">
        <v>120</v>
      </c>
      <c r="D232" s="370">
        <f t="shared" ref="D232" si="64">IF(L231="","",L231)</f>
        <v>2</v>
      </c>
      <c r="E232" s="371" t="s">
        <v>11</v>
      </c>
      <c r="F232" s="85" t="s">
        <v>121</v>
      </c>
      <c r="G232" s="90"/>
      <c r="H232" s="85" t="s">
        <v>126</v>
      </c>
      <c r="I232" s="2"/>
      <c r="J232" s="207">
        <v>2</v>
      </c>
      <c r="K232" s="363" t="str">
        <f>IF(J232="","","へ運搬")</f>
        <v>へ運搬</v>
      </c>
      <c r="L232" s="363"/>
      <c r="M232" s="2"/>
      <c r="N232" s="122"/>
    </row>
    <row r="233" spans="2:14" ht="18" customHeight="1" x14ac:dyDescent="0.4">
      <c r="B233" s="365"/>
      <c r="C233" s="305"/>
      <c r="D233" s="370"/>
      <c r="E233" s="371"/>
      <c r="F233" s="85" t="s">
        <v>122</v>
      </c>
      <c r="G233" s="155" t="s">
        <v>222</v>
      </c>
      <c r="H233" s="85"/>
      <c r="I233" s="2"/>
      <c r="J233" s="2"/>
      <c r="K233" s="2"/>
      <c r="L233" s="2"/>
      <c r="M233" s="2"/>
      <c r="N233" s="122"/>
    </row>
    <row r="234" spans="2:14" ht="18" customHeight="1" x14ac:dyDescent="0.4">
      <c r="B234" s="365"/>
      <c r="C234" s="305"/>
      <c r="D234" s="370"/>
      <c r="E234" s="371"/>
      <c r="F234" s="94" t="s">
        <v>123</v>
      </c>
      <c r="G234" s="157" t="s">
        <v>223</v>
      </c>
      <c r="H234" s="94"/>
      <c r="I234" s="96"/>
      <c r="J234" s="96"/>
      <c r="K234" s="96"/>
      <c r="L234" s="96"/>
      <c r="M234" s="96"/>
      <c r="N234" s="124"/>
    </row>
    <row r="235" spans="2:14" ht="18" customHeight="1" x14ac:dyDescent="0.4">
      <c r="B235" s="364">
        <v>32</v>
      </c>
      <c r="C235" s="305" t="s">
        <v>115</v>
      </c>
      <c r="D235" s="367">
        <f t="shared" ref="D235" si="65">IF(J235="","",J235)</f>
        <v>0.11</v>
      </c>
      <c r="E235" s="297" t="s">
        <v>10</v>
      </c>
      <c r="F235" s="82" t="s">
        <v>41</v>
      </c>
      <c r="G235" s="152" t="s">
        <v>275</v>
      </c>
      <c r="H235" s="368" t="s">
        <v>116</v>
      </c>
      <c r="I235" s="369"/>
      <c r="J235" s="83">
        <v>0.11</v>
      </c>
      <c r="K235" s="84"/>
      <c r="L235" s="84"/>
      <c r="M235" s="84"/>
      <c r="N235" s="123"/>
    </row>
    <row r="236" spans="2:14" ht="18" customHeight="1" x14ac:dyDescent="0.4">
      <c r="B236" s="364"/>
      <c r="C236" s="305"/>
      <c r="D236" s="367"/>
      <c r="E236" s="297"/>
      <c r="F236" s="85" t="s">
        <v>174</v>
      </c>
      <c r="G236" s="153" t="s">
        <v>49</v>
      </c>
      <c r="H236" s="103">
        <v>1300</v>
      </c>
      <c r="I236" s="2"/>
      <c r="J236" s="2"/>
      <c r="K236" s="2"/>
      <c r="L236" s="2"/>
      <c r="M236" s="2"/>
      <c r="N236" s="122"/>
    </row>
    <row r="237" spans="2:14" ht="18" customHeight="1" x14ac:dyDescent="0.4">
      <c r="B237" s="364"/>
      <c r="C237" s="305"/>
      <c r="D237" s="367"/>
      <c r="E237" s="297"/>
      <c r="F237" s="85" t="s">
        <v>114</v>
      </c>
      <c r="G237" s="153" t="s">
        <v>176</v>
      </c>
      <c r="H237" s="91">
        <v>23</v>
      </c>
      <c r="I237" s="2"/>
      <c r="J237" s="2"/>
      <c r="K237" s="2"/>
      <c r="L237" s="2"/>
      <c r="M237" s="2"/>
      <c r="N237" s="122"/>
    </row>
    <row r="238" spans="2:14" ht="18" customHeight="1" x14ac:dyDescent="0.4">
      <c r="B238" s="364"/>
      <c r="C238" s="305"/>
      <c r="D238" s="367"/>
      <c r="E238" s="297"/>
      <c r="F238" s="85" t="s">
        <v>113</v>
      </c>
      <c r="G238" s="153" t="s">
        <v>278</v>
      </c>
      <c r="H238" s="102">
        <v>30.8</v>
      </c>
      <c r="I238" s="96"/>
      <c r="J238" s="96"/>
      <c r="K238" s="96"/>
      <c r="L238" s="96"/>
      <c r="M238" s="96"/>
      <c r="N238" s="124"/>
    </row>
    <row r="239" spans="2:14" ht="18" customHeight="1" x14ac:dyDescent="0.4">
      <c r="B239" s="364"/>
      <c r="C239" s="305" t="s">
        <v>117</v>
      </c>
      <c r="D239" s="370">
        <f t="shared" ref="D239" si="66">IF(L242="","",L242)</f>
        <v>9</v>
      </c>
      <c r="E239" s="371" t="s">
        <v>11</v>
      </c>
      <c r="F239" s="82" t="s">
        <v>118</v>
      </c>
      <c r="G239" s="176">
        <v>200</v>
      </c>
      <c r="H239" s="82" t="s">
        <v>129</v>
      </c>
      <c r="I239" s="84"/>
      <c r="J239" s="84"/>
      <c r="K239" s="84"/>
      <c r="L239" s="84"/>
      <c r="M239" s="84"/>
      <c r="N239" s="123"/>
    </row>
    <row r="240" spans="2:14" ht="18" customHeight="1" x14ac:dyDescent="0.4">
      <c r="B240" s="364"/>
      <c r="C240" s="305"/>
      <c r="D240" s="370"/>
      <c r="E240" s="371"/>
      <c r="F240" s="85" t="s">
        <v>119</v>
      </c>
      <c r="G240" s="151">
        <f>IF(G241="","",IF(G242&lt;=0.09,0.05,IF(G242&lt;=0.14,0.1,IF(G242&lt;=0.19,0.15,IF(G242&lt;=0.24,0.2,IF(G242&lt;=0.29,0.25,IF(G242&lt;=0.34,0.3,IF(G242&lt;=0.39,0.35,IF(G242&lt;=0.44,0.4,(IF(G242&lt;=0.49,0.45,IF(G242&lt;=0.49,0.45,IF(G242&lt;=0.54,0.5,IF(G242&lt;=0.59,0.55,IF(G242&lt;=0.64,0.6,IF(G242&lt;=0.69,0.65,IF(G242&lt;=0.74,0.7,IF(G242&lt;=0.79,0.75,""))))))))))))))))))</f>
        <v>0.3</v>
      </c>
      <c r="H240" s="372" t="s">
        <v>130</v>
      </c>
      <c r="I240" s="373"/>
      <c r="J240" s="2"/>
      <c r="K240" s="2"/>
      <c r="L240" s="2"/>
      <c r="M240" s="2"/>
      <c r="N240" s="122"/>
    </row>
    <row r="241" spans="2:14" ht="18" customHeight="1" x14ac:dyDescent="0.4">
      <c r="B241" s="364"/>
      <c r="C241" s="305"/>
      <c r="D241" s="370"/>
      <c r="E241" s="371"/>
      <c r="F241" s="85" t="s">
        <v>175</v>
      </c>
      <c r="G241" s="86">
        <v>400</v>
      </c>
      <c r="H241" s="104">
        <f t="shared" ref="H241" si="67">IF(D235="","",D235)</f>
        <v>0.11</v>
      </c>
      <c r="I241" s="2" t="s">
        <v>134</v>
      </c>
      <c r="J241" s="139">
        <v>127</v>
      </c>
      <c r="K241" s="2" t="s">
        <v>134</v>
      </c>
      <c r="L241" s="175">
        <v>0.67500000000000004</v>
      </c>
      <c r="M241" s="2"/>
      <c r="N241" s="122" t="s">
        <v>131</v>
      </c>
    </row>
    <row r="242" spans="2:14" ht="18" customHeight="1" x14ac:dyDescent="0.4">
      <c r="B242" s="364"/>
      <c r="C242" s="305"/>
      <c r="D242" s="370"/>
      <c r="E242" s="371"/>
      <c r="F242" s="201" t="s">
        <v>283</v>
      </c>
      <c r="G242" s="150">
        <f>IF(G241="","",ROUND(J241/G241,2))</f>
        <v>0.32</v>
      </c>
      <c r="H242" s="94"/>
      <c r="I242" s="96" t="s">
        <v>132</v>
      </c>
      <c r="J242" s="100">
        <f>IF(H241="","",ROUND(H241*J241*L241,2))</f>
        <v>9.43</v>
      </c>
      <c r="K242" s="96" t="s">
        <v>133</v>
      </c>
      <c r="L242" s="101">
        <f t="shared" ref="L242" si="68">IF(J242="","",ROUND(J242,0))</f>
        <v>9</v>
      </c>
      <c r="M242" s="96"/>
      <c r="N242" s="124"/>
    </row>
    <row r="243" spans="2:14" ht="18" customHeight="1" x14ac:dyDescent="0.4">
      <c r="B243" s="365"/>
      <c r="C243" s="305" t="s">
        <v>120</v>
      </c>
      <c r="D243" s="370">
        <f t="shared" ref="D243" si="69">IF(L242="","",L242)</f>
        <v>9</v>
      </c>
      <c r="E243" s="371" t="s">
        <v>11</v>
      </c>
      <c r="F243" s="85" t="s">
        <v>121</v>
      </c>
      <c r="G243" s="90"/>
      <c r="H243" s="85" t="s">
        <v>126</v>
      </c>
      <c r="I243" s="2"/>
      <c r="J243" s="207">
        <v>2</v>
      </c>
      <c r="K243" s="363" t="str">
        <f>IF(J243="","","へ運搬")</f>
        <v>へ運搬</v>
      </c>
      <c r="L243" s="363"/>
      <c r="M243" s="2"/>
      <c r="N243" s="122"/>
    </row>
    <row r="244" spans="2:14" ht="18" customHeight="1" x14ac:dyDescent="0.4">
      <c r="B244" s="365"/>
      <c r="C244" s="305"/>
      <c r="D244" s="370"/>
      <c r="E244" s="371"/>
      <c r="F244" s="85" t="s">
        <v>122</v>
      </c>
      <c r="G244" s="155" t="s">
        <v>345</v>
      </c>
      <c r="H244" s="85"/>
      <c r="I244" s="2"/>
      <c r="J244" s="2"/>
      <c r="K244" s="2"/>
      <c r="L244" s="2"/>
      <c r="M244" s="2"/>
      <c r="N244" s="122"/>
    </row>
    <row r="245" spans="2:14" ht="18" customHeight="1" x14ac:dyDescent="0.4">
      <c r="B245" s="365"/>
      <c r="C245" s="305"/>
      <c r="D245" s="370"/>
      <c r="E245" s="371"/>
      <c r="F245" s="94" t="s">
        <v>123</v>
      </c>
      <c r="G245" s="157" t="s">
        <v>223</v>
      </c>
      <c r="H245" s="94"/>
      <c r="I245" s="96"/>
      <c r="J245" s="96"/>
      <c r="K245" s="96"/>
      <c r="L245" s="96"/>
      <c r="M245" s="96"/>
      <c r="N245" s="124"/>
    </row>
    <row r="246" spans="2:14" ht="18" customHeight="1" x14ac:dyDescent="0.4">
      <c r="B246" s="364">
        <v>33</v>
      </c>
      <c r="C246" s="305" t="s">
        <v>115</v>
      </c>
      <c r="D246" s="367">
        <f t="shared" ref="D246" si="70">IF(J246="","",J246)</f>
        <v>0.28000000000000003</v>
      </c>
      <c r="E246" s="297" t="s">
        <v>10</v>
      </c>
      <c r="F246" s="82" t="s">
        <v>41</v>
      </c>
      <c r="G246" s="152" t="s">
        <v>275</v>
      </c>
      <c r="H246" s="368" t="s">
        <v>116</v>
      </c>
      <c r="I246" s="369"/>
      <c r="J246" s="83">
        <v>0.28000000000000003</v>
      </c>
      <c r="K246" s="84"/>
      <c r="L246" s="84"/>
      <c r="M246" s="84"/>
      <c r="N246" s="123"/>
    </row>
    <row r="247" spans="2:14" ht="18" customHeight="1" x14ac:dyDescent="0.4">
      <c r="B247" s="364"/>
      <c r="C247" s="305"/>
      <c r="D247" s="367"/>
      <c r="E247" s="297"/>
      <c r="F247" s="85" t="s">
        <v>174</v>
      </c>
      <c r="G247" s="153" t="s">
        <v>49</v>
      </c>
      <c r="H247" s="103">
        <v>1500</v>
      </c>
      <c r="I247" s="2"/>
      <c r="J247" s="2"/>
      <c r="K247" s="2"/>
      <c r="L247" s="2"/>
      <c r="M247" s="2"/>
      <c r="N247" s="122"/>
    </row>
    <row r="248" spans="2:14" ht="18" customHeight="1" x14ac:dyDescent="0.4">
      <c r="B248" s="364"/>
      <c r="C248" s="305"/>
      <c r="D248" s="367"/>
      <c r="E248" s="297"/>
      <c r="F248" s="85" t="s">
        <v>114</v>
      </c>
      <c r="G248" s="153" t="s">
        <v>176</v>
      </c>
      <c r="H248" s="91">
        <v>20</v>
      </c>
      <c r="I248" s="2"/>
      <c r="J248" s="2"/>
      <c r="K248" s="2"/>
      <c r="L248" s="2"/>
      <c r="M248" s="2"/>
      <c r="N248" s="122"/>
    </row>
    <row r="249" spans="2:14" ht="18" customHeight="1" x14ac:dyDescent="0.4">
      <c r="B249" s="364"/>
      <c r="C249" s="305"/>
      <c r="D249" s="367"/>
      <c r="E249" s="297"/>
      <c r="F249" s="85" t="s">
        <v>113</v>
      </c>
      <c r="G249" s="153" t="s">
        <v>278</v>
      </c>
      <c r="H249" s="102">
        <v>33.299999999999997</v>
      </c>
      <c r="I249" s="96"/>
      <c r="J249" s="96"/>
      <c r="K249" s="96"/>
      <c r="L249" s="96"/>
      <c r="M249" s="96"/>
      <c r="N249" s="124"/>
    </row>
    <row r="250" spans="2:14" ht="18" customHeight="1" x14ac:dyDescent="0.4">
      <c r="B250" s="364"/>
      <c r="C250" s="305" t="s">
        <v>117</v>
      </c>
      <c r="D250" s="370">
        <f t="shared" ref="D250" si="71">IF(L253="","",L253)</f>
        <v>26</v>
      </c>
      <c r="E250" s="371" t="s">
        <v>11</v>
      </c>
      <c r="F250" s="82" t="s">
        <v>118</v>
      </c>
      <c r="G250" s="176">
        <v>200</v>
      </c>
      <c r="H250" s="82" t="s">
        <v>129</v>
      </c>
      <c r="I250" s="84"/>
      <c r="J250" s="84"/>
      <c r="K250" s="84"/>
      <c r="L250" s="84"/>
      <c r="M250" s="84"/>
      <c r="N250" s="123"/>
    </row>
    <row r="251" spans="2:14" ht="18" customHeight="1" x14ac:dyDescent="0.4">
      <c r="B251" s="364"/>
      <c r="C251" s="305"/>
      <c r="D251" s="370"/>
      <c r="E251" s="371"/>
      <c r="F251" s="85" t="s">
        <v>119</v>
      </c>
      <c r="G251" s="151">
        <f>IF(G252="","",IF(G253&lt;=0.09,0.05,IF(G253&lt;=0.14,0.1,IF(G253&lt;=0.19,0.15,IF(G253&lt;=0.24,0.2,IF(G253&lt;=0.29,0.25,IF(G253&lt;=0.34,0.3,IF(G253&lt;=0.39,0.35,IF(G253&lt;=0.44,0.4,(IF(G253&lt;=0.49,0.45,IF(G253&lt;=0.49,0.45,IF(G253&lt;=0.54,0.5,IF(G253&lt;=0.59,0.55,IF(G253&lt;=0.64,0.6,IF(G253&lt;=0.69,0.65,IF(G253&lt;=0.74,0.7,IF(G253&lt;=0.79,0.75,""))))))))))))))))))</f>
        <v>0.25</v>
      </c>
      <c r="H251" s="372" t="s">
        <v>130</v>
      </c>
      <c r="I251" s="373"/>
      <c r="J251" s="2"/>
      <c r="K251" s="2"/>
      <c r="L251" s="2"/>
      <c r="M251" s="2"/>
      <c r="N251" s="122"/>
    </row>
    <row r="252" spans="2:14" ht="18" customHeight="1" x14ac:dyDescent="0.4">
      <c r="B252" s="364"/>
      <c r="C252" s="305"/>
      <c r="D252" s="370"/>
      <c r="E252" s="371"/>
      <c r="F252" s="85" t="s">
        <v>175</v>
      </c>
      <c r="G252" s="86">
        <v>500</v>
      </c>
      <c r="H252" s="104">
        <f t="shared" ref="H252" si="72">IF(D246="","",D246)</f>
        <v>0.28000000000000003</v>
      </c>
      <c r="I252" s="2" t="s">
        <v>134</v>
      </c>
      <c r="J252" s="139">
        <v>138</v>
      </c>
      <c r="K252" s="2" t="s">
        <v>134</v>
      </c>
      <c r="L252" s="175">
        <v>0.67500000000000004</v>
      </c>
      <c r="M252" s="2"/>
      <c r="N252" s="122" t="s">
        <v>131</v>
      </c>
    </row>
    <row r="253" spans="2:14" ht="18" customHeight="1" x14ac:dyDescent="0.4">
      <c r="B253" s="364"/>
      <c r="C253" s="305"/>
      <c r="D253" s="370"/>
      <c r="E253" s="371"/>
      <c r="F253" s="201" t="s">
        <v>283</v>
      </c>
      <c r="G253" s="150">
        <f>IF(G252="","",ROUND(J252/G252,2))</f>
        <v>0.28000000000000003</v>
      </c>
      <c r="H253" s="94"/>
      <c r="I253" s="96" t="s">
        <v>132</v>
      </c>
      <c r="J253" s="100">
        <f>IF(H252="","",ROUND(H252*J252*L252,2))</f>
        <v>26.08</v>
      </c>
      <c r="K253" s="96" t="s">
        <v>133</v>
      </c>
      <c r="L253" s="101">
        <f t="shared" ref="L253" si="73">IF(J253="","",ROUND(J253,0))</f>
        <v>26</v>
      </c>
      <c r="M253" s="96"/>
      <c r="N253" s="124"/>
    </row>
    <row r="254" spans="2:14" ht="18" customHeight="1" x14ac:dyDescent="0.4">
      <c r="B254" s="365"/>
      <c r="C254" s="305" t="s">
        <v>120</v>
      </c>
      <c r="D254" s="370">
        <f t="shared" ref="D254" si="74">IF(L253="","",L253)</f>
        <v>26</v>
      </c>
      <c r="E254" s="371" t="s">
        <v>11</v>
      </c>
      <c r="F254" s="85" t="s">
        <v>121</v>
      </c>
      <c r="G254" s="90"/>
      <c r="H254" s="85" t="s">
        <v>126</v>
      </c>
      <c r="I254" s="2"/>
      <c r="J254" s="207">
        <v>2</v>
      </c>
      <c r="K254" s="363" t="str">
        <f>IF(J254="","","へ運搬")</f>
        <v>へ運搬</v>
      </c>
      <c r="L254" s="363"/>
      <c r="M254" s="2"/>
      <c r="N254" s="122"/>
    </row>
    <row r="255" spans="2:14" ht="18" customHeight="1" x14ac:dyDescent="0.4">
      <c r="B255" s="365"/>
      <c r="C255" s="305"/>
      <c r="D255" s="370"/>
      <c r="E255" s="371"/>
      <c r="F255" s="85" t="s">
        <v>122</v>
      </c>
      <c r="G255" s="155" t="s">
        <v>356</v>
      </c>
      <c r="H255" s="85"/>
      <c r="I255" s="2"/>
      <c r="J255" s="2"/>
      <c r="K255" s="2"/>
      <c r="L255" s="2"/>
      <c r="M255" s="2"/>
      <c r="N255" s="122"/>
    </row>
    <row r="256" spans="2:14" ht="18" customHeight="1" x14ac:dyDescent="0.4">
      <c r="B256" s="365"/>
      <c r="C256" s="305"/>
      <c r="D256" s="370"/>
      <c r="E256" s="371"/>
      <c r="F256" s="94" t="s">
        <v>123</v>
      </c>
      <c r="G256" s="157" t="s">
        <v>223</v>
      </c>
      <c r="H256" s="94"/>
      <c r="I256" s="96"/>
      <c r="J256" s="96"/>
      <c r="K256" s="96"/>
      <c r="L256" s="96"/>
      <c r="M256" s="96"/>
      <c r="N256" s="124"/>
    </row>
    <row r="257" spans="2:14" ht="18" customHeight="1" x14ac:dyDescent="0.4">
      <c r="B257" s="377">
        <v>34</v>
      </c>
      <c r="C257" s="378" t="s">
        <v>115</v>
      </c>
      <c r="D257" s="379">
        <f t="shared" ref="D257" si="75">IF(J257="","",J257)</f>
        <v>0.44</v>
      </c>
      <c r="E257" s="380" t="s">
        <v>10</v>
      </c>
      <c r="F257" s="85" t="s">
        <v>41</v>
      </c>
      <c r="G257" s="153" t="s">
        <v>279</v>
      </c>
      <c r="H257" s="372" t="s">
        <v>116</v>
      </c>
      <c r="I257" s="373"/>
      <c r="J257" s="136">
        <v>0.44</v>
      </c>
      <c r="K257" s="2"/>
      <c r="L257" s="2"/>
      <c r="M257" s="2"/>
      <c r="N257" s="122"/>
    </row>
    <row r="258" spans="2:14" ht="18" customHeight="1" x14ac:dyDescent="0.4">
      <c r="B258" s="364"/>
      <c r="C258" s="305"/>
      <c r="D258" s="367"/>
      <c r="E258" s="297"/>
      <c r="F258" s="85" t="s">
        <v>174</v>
      </c>
      <c r="G258" s="153" t="s">
        <v>49</v>
      </c>
      <c r="H258" s="103">
        <v>1000</v>
      </c>
      <c r="I258" s="2"/>
      <c r="J258" s="2"/>
      <c r="K258" s="2"/>
      <c r="L258" s="2"/>
      <c r="M258" s="2"/>
      <c r="N258" s="122"/>
    </row>
    <row r="259" spans="2:14" ht="18" customHeight="1" x14ac:dyDescent="0.4">
      <c r="B259" s="364"/>
      <c r="C259" s="305"/>
      <c r="D259" s="367"/>
      <c r="E259" s="297"/>
      <c r="F259" s="85" t="s">
        <v>114</v>
      </c>
      <c r="G259" s="153" t="s">
        <v>176</v>
      </c>
      <c r="H259" s="91">
        <v>20</v>
      </c>
      <c r="I259" s="2"/>
      <c r="J259" s="2"/>
      <c r="K259" s="2"/>
      <c r="L259" s="2"/>
      <c r="M259" s="2"/>
      <c r="N259" s="122"/>
    </row>
    <row r="260" spans="2:14" ht="18" customHeight="1" x14ac:dyDescent="0.4">
      <c r="B260" s="364"/>
      <c r="C260" s="305"/>
      <c r="D260" s="367"/>
      <c r="E260" s="297"/>
      <c r="F260" s="85" t="s">
        <v>113</v>
      </c>
      <c r="G260" s="153" t="s">
        <v>278</v>
      </c>
      <c r="H260" s="102">
        <v>30</v>
      </c>
      <c r="I260" s="96"/>
      <c r="J260" s="96"/>
      <c r="K260" s="96"/>
      <c r="L260" s="96"/>
      <c r="M260" s="96"/>
      <c r="N260" s="124"/>
    </row>
    <row r="261" spans="2:14" ht="18" customHeight="1" x14ac:dyDescent="0.4">
      <c r="B261" s="364"/>
      <c r="C261" s="305" t="s">
        <v>117</v>
      </c>
      <c r="D261" s="370">
        <f t="shared" ref="D261" si="76">IF(L264="","",L264)</f>
        <v>26</v>
      </c>
      <c r="E261" s="371" t="s">
        <v>11</v>
      </c>
      <c r="F261" s="82" t="s">
        <v>118</v>
      </c>
      <c r="G261" s="176">
        <v>200</v>
      </c>
      <c r="H261" s="82" t="s">
        <v>129</v>
      </c>
      <c r="I261" s="84"/>
      <c r="J261" s="84"/>
      <c r="K261" s="84"/>
      <c r="L261" s="84"/>
      <c r="M261" s="84"/>
      <c r="N261" s="123"/>
    </row>
    <row r="262" spans="2:14" ht="18" customHeight="1" x14ac:dyDescent="0.4">
      <c r="B262" s="364"/>
      <c r="C262" s="305"/>
      <c r="D262" s="370"/>
      <c r="E262" s="371"/>
      <c r="F262" s="85" t="s">
        <v>119</v>
      </c>
      <c r="G262" s="151">
        <f>IF(G263="","",IF(G264&lt;=0.09,0.05,IF(G264&lt;=0.14,0.1,IF(G264&lt;=0.19,0.15,IF(G264&lt;=0.24,0.2,IF(G264&lt;=0.29,0.25,IF(G264&lt;=0.34,0.3,IF(G264&lt;=0.39,0.35,IF(G264&lt;=0.44,0.4,(IF(G264&lt;=0.49,0.45,IF(G264&lt;=0.49,0.45,IF(G264&lt;=0.54,0.5,IF(G264&lt;=0.59,0.55,IF(G264&lt;=0.64,0.6,IF(G264&lt;=0.69,0.65,IF(G264&lt;=0.74,0.7,IF(G264&lt;=0.79,0.75,""))))))))))))))))))</f>
        <v>0.3</v>
      </c>
      <c r="H262" s="372" t="s">
        <v>130</v>
      </c>
      <c r="I262" s="373"/>
      <c r="J262" s="2"/>
      <c r="K262" s="2"/>
      <c r="L262" s="2"/>
      <c r="M262" s="2"/>
      <c r="N262" s="122"/>
    </row>
    <row r="263" spans="2:14" ht="18" customHeight="1" x14ac:dyDescent="0.4">
      <c r="B263" s="364"/>
      <c r="C263" s="305"/>
      <c r="D263" s="370"/>
      <c r="E263" s="371"/>
      <c r="F263" s="85" t="s">
        <v>175</v>
      </c>
      <c r="G263" s="86">
        <v>300</v>
      </c>
      <c r="H263" s="104">
        <f t="shared" ref="H263" si="77">IF(D257="","",D257)</f>
        <v>0.44</v>
      </c>
      <c r="I263" s="2" t="s">
        <v>134</v>
      </c>
      <c r="J263" s="139">
        <v>89</v>
      </c>
      <c r="K263" s="2" t="s">
        <v>134</v>
      </c>
      <c r="L263" s="175">
        <v>0.67500000000000004</v>
      </c>
      <c r="M263" s="2"/>
      <c r="N263" s="122" t="s">
        <v>131</v>
      </c>
    </row>
    <row r="264" spans="2:14" ht="18" customHeight="1" x14ac:dyDescent="0.4">
      <c r="B264" s="364"/>
      <c r="C264" s="305"/>
      <c r="D264" s="370"/>
      <c r="E264" s="371"/>
      <c r="F264" s="201" t="s">
        <v>283</v>
      </c>
      <c r="G264" s="150">
        <f>IF(G263="","",ROUND(J263/G263,2))</f>
        <v>0.3</v>
      </c>
      <c r="H264" s="94"/>
      <c r="I264" s="96" t="s">
        <v>132</v>
      </c>
      <c r="J264" s="100">
        <f>IF(H263="","",ROUND(H263*J263*L263,2))</f>
        <v>26.43</v>
      </c>
      <c r="K264" s="96" t="s">
        <v>133</v>
      </c>
      <c r="L264" s="101">
        <f t="shared" ref="L264" si="78">IF(J264="","",ROUND(J264,0))</f>
        <v>26</v>
      </c>
      <c r="M264" s="96"/>
      <c r="N264" s="124"/>
    </row>
    <row r="265" spans="2:14" ht="18" customHeight="1" x14ac:dyDescent="0.4">
      <c r="B265" s="365"/>
      <c r="C265" s="305" t="s">
        <v>120</v>
      </c>
      <c r="D265" s="370">
        <f t="shared" ref="D265" si="79">IF(L264="","",L264)</f>
        <v>26</v>
      </c>
      <c r="E265" s="371" t="s">
        <v>11</v>
      </c>
      <c r="F265" s="85" t="s">
        <v>121</v>
      </c>
      <c r="G265" s="90"/>
      <c r="H265" s="85" t="s">
        <v>126</v>
      </c>
      <c r="I265" s="2"/>
      <c r="J265" s="207">
        <v>2</v>
      </c>
      <c r="K265" s="363" t="str">
        <f>IF(J265="","","へ運搬")</f>
        <v>へ運搬</v>
      </c>
      <c r="L265" s="363"/>
      <c r="M265" s="2"/>
      <c r="N265" s="122"/>
    </row>
    <row r="266" spans="2:14" ht="18" customHeight="1" x14ac:dyDescent="0.4">
      <c r="B266" s="365"/>
      <c r="C266" s="305"/>
      <c r="D266" s="370"/>
      <c r="E266" s="371"/>
      <c r="F266" s="85" t="s">
        <v>122</v>
      </c>
      <c r="G266" s="155" t="s">
        <v>341</v>
      </c>
      <c r="H266" s="85"/>
      <c r="I266" s="2"/>
      <c r="J266" s="2"/>
      <c r="K266" s="2"/>
      <c r="L266" s="2"/>
      <c r="M266" s="2"/>
      <c r="N266" s="122"/>
    </row>
    <row r="267" spans="2:14" ht="18" customHeight="1" x14ac:dyDescent="0.4">
      <c r="B267" s="365"/>
      <c r="C267" s="305"/>
      <c r="D267" s="370"/>
      <c r="E267" s="371"/>
      <c r="F267" s="94" t="s">
        <v>123</v>
      </c>
      <c r="G267" s="157" t="s">
        <v>223</v>
      </c>
      <c r="H267" s="94"/>
      <c r="I267" s="96"/>
      <c r="J267" s="96"/>
      <c r="K267" s="96"/>
      <c r="L267" s="96"/>
      <c r="M267" s="96"/>
      <c r="N267" s="124"/>
    </row>
    <row r="268" spans="2:14" ht="18" customHeight="1" x14ac:dyDescent="0.4">
      <c r="B268" s="364">
        <v>37</v>
      </c>
      <c r="C268" s="305" t="s">
        <v>115</v>
      </c>
      <c r="D268" s="367">
        <f t="shared" ref="D268" si="80">IF(J268="","",J268)</f>
        <v>0.18</v>
      </c>
      <c r="E268" s="297" t="s">
        <v>10</v>
      </c>
      <c r="F268" s="82" t="s">
        <v>41</v>
      </c>
      <c r="G268" s="152" t="s">
        <v>275</v>
      </c>
      <c r="H268" s="368" t="s">
        <v>116</v>
      </c>
      <c r="I268" s="369"/>
      <c r="J268" s="83">
        <v>0.18</v>
      </c>
      <c r="K268" s="84"/>
      <c r="L268" s="84"/>
      <c r="M268" s="84"/>
      <c r="N268" s="123"/>
    </row>
    <row r="269" spans="2:14" ht="18" customHeight="1" x14ac:dyDescent="0.4">
      <c r="B269" s="364"/>
      <c r="C269" s="305"/>
      <c r="D269" s="367"/>
      <c r="E269" s="297"/>
      <c r="F269" s="85" t="s">
        <v>174</v>
      </c>
      <c r="G269" s="153" t="s">
        <v>49</v>
      </c>
      <c r="H269" s="103">
        <v>1600</v>
      </c>
      <c r="I269" s="2"/>
      <c r="J269" s="2"/>
      <c r="K269" s="2"/>
      <c r="L269" s="2"/>
      <c r="M269" s="2"/>
      <c r="N269" s="122"/>
    </row>
    <row r="270" spans="2:14" ht="18" customHeight="1" x14ac:dyDescent="0.4">
      <c r="B270" s="364"/>
      <c r="C270" s="305"/>
      <c r="D270" s="367"/>
      <c r="E270" s="297"/>
      <c r="F270" s="85" t="s">
        <v>114</v>
      </c>
      <c r="G270" s="153" t="s">
        <v>176</v>
      </c>
      <c r="H270" s="91">
        <v>22</v>
      </c>
      <c r="I270" s="2"/>
      <c r="J270" s="2"/>
      <c r="K270" s="2"/>
      <c r="L270" s="2"/>
      <c r="M270" s="2"/>
      <c r="N270" s="122"/>
    </row>
    <row r="271" spans="2:14" ht="18" customHeight="1" x14ac:dyDescent="0.4">
      <c r="B271" s="364"/>
      <c r="C271" s="305"/>
      <c r="D271" s="367"/>
      <c r="E271" s="297"/>
      <c r="F271" s="85" t="s">
        <v>113</v>
      </c>
      <c r="G271" s="153" t="s">
        <v>278</v>
      </c>
      <c r="H271" s="102">
        <v>31.3</v>
      </c>
      <c r="I271" s="96"/>
      <c r="J271" s="96"/>
      <c r="K271" s="96"/>
      <c r="L271" s="96"/>
      <c r="M271" s="96"/>
      <c r="N271" s="124"/>
    </row>
    <row r="272" spans="2:14" ht="18" customHeight="1" x14ac:dyDescent="0.4">
      <c r="B272" s="364"/>
      <c r="C272" s="305" t="s">
        <v>117</v>
      </c>
      <c r="D272" s="370">
        <f t="shared" ref="D272" si="81">IF(L275="","",L275)</f>
        <v>17</v>
      </c>
      <c r="E272" s="371" t="s">
        <v>11</v>
      </c>
      <c r="F272" s="82" t="s">
        <v>118</v>
      </c>
      <c r="G272" s="176">
        <v>200</v>
      </c>
      <c r="H272" s="82" t="s">
        <v>129</v>
      </c>
      <c r="I272" s="84"/>
      <c r="J272" s="84"/>
      <c r="K272" s="84"/>
      <c r="L272" s="84"/>
      <c r="M272" s="84"/>
      <c r="N272" s="123"/>
    </row>
    <row r="273" spans="2:14" ht="18" customHeight="1" x14ac:dyDescent="0.4">
      <c r="B273" s="364"/>
      <c r="C273" s="305"/>
      <c r="D273" s="370"/>
      <c r="E273" s="371"/>
      <c r="F273" s="85" t="s">
        <v>119</v>
      </c>
      <c r="G273" s="151">
        <f>IF(G274="","",IF(G275&lt;=0.09,0.05,IF(G275&lt;=0.14,0.1,IF(G275&lt;=0.19,0.15,IF(G275&lt;=0.24,0.2,IF(G275&lt;=0.29,0.25,IF(G275&lt;=0.34,0.3,IF(G275&lt;=0.39,0.35,IF(G275&lt;=0.44,0.4,(IF(G275&lt;=0.49,0.45,IF(G275&lt;=0.49,0.45,IF(G275&lt;=0.54,0.5,IF(G275&lt;=0.59,0.55,IF(G275&lt;=0.64,0.6,IF(G275&lt;=0.69,0.65,IF(G275&lt;=0.74,0.7,IF(G275&lt;=0.79,0.75,""))))))))))))))))))</f>
        <v>0.25</v>
      </c>
      <c r="H273" s="372" t="s">
        <v>130</v>
      </c>
      <c r="I273" s="373"/>
      <c r="J273" s="2"/>
      <c r="K273" s="2"/>
      <c r="L273" s="2"/>
      <c r="M273" s="2"/>
      <c r="N273" s="122"/>
    </row>
    <row r="274" spans="2:14" ht="18" customHeight="1" x14ac:dyDescent="0.4">
      <c r="B274" s="364"/>
      <c r="C274" s="305"/>
      <c r="D274" s="370"/>
      <c r="E274" s="371"/>
      <c r="F274" s="85" t="s">
        <v>175</v>
      </c>
      <c r="G274" s="86">
        <v>500</v>
      </c>
      <c r="H274" s="104">
        <f t="shared" ref="H274" si="82">IF(D268="","",D268)</f>
        <v>0.18</v>
      </c>
      <c r="I274" s="2" t="s">
        <v>134</v>
      </c>
      <c r="J274" s="139">
        <v>137</v>
      </c>
      <c r="K274" s="2" t="s">
        <v>134</v>
      </c>
      <c r="L274" s="175">
        <v>0.67500000000000004</v>
      </c>
      <c r="M274" s="2"/>
      <c r="N274" s="122" t="s">
        <v>131</v>
      </c>
    </row>
    <row r="275" spans="2:14" ht="18" customHeight="1" x14ac:dyDescent="0.4">
      <c r="B275" s="364"/>
      <c r="C275" s="305"/>
      <c r="D275" s="370"/>
      <c r="E275" s="371"/>
      <c r="F275" s="201" t="s">
        <v>283</v>
      </c>
      <c r="G275" s="150">
        <f>IF(G274="","",ROUND(J274/G274,2))</f>
        <v>0.27</v>
      </c>
      <c r="H275" s="94"/>
      <c r="I275" s="96" t="s">
        <v>132</v>
      </c>
      <c r="J275" s="100">
        <f>IF(H274="","",ROUND(H274*J274*L274,2))</f>
        <v>16.649999999999999</v>
      </c>
      <c r="K275" s="96" t="s">
        <v>133</v>
      </c>
      <c r="L275" s="101">
        <f t="shared" ref="L275" si="83">IF(J275="","",ROUND(J275,0))</f>
        <v>17</v>
      </c>
      <c r="M275" s="96"/>
      <c r="N275" s="124"/>
    </row>
    <row r="276" spans="2:14" ht="18" customHeight="1" x14ac:dyDescent="0.4">
      <c r="B276" s="365"/>
      <c r="C276" s="305" t="s">
        <v>120</v>
      </c>
      <c r="D276" s="370">
        <f t="shared" ref="D276" si="84">IF(L275="","",L275)</f>
        <v>17</v>
      </c>
      <c r="E276" s="371" t="s">
        <v>11</v>
      </c>
      <c r="F276" s="85" t="s">
        <v>121</v>
      </c>
      <c r="G276" s="90"/>
      <c r="H276" s="85" t="s">
        <v>126</v>
      </c>
      <c r="I276" s="2"/>
      <c r="J276" s="207">
        <v>2</v>
      </c>
      <c r="K276" s="363" t="str">
        <f>IF(J276="","","へ運搬")</f>
        <v>へ運搬</v>
      </c>
      <c r="L276" s="363"/>
      <c r="M276" s="2"/>
      <c r="N276" s="122"/>
    </row>
    <row r="277" spans="2:14" ht="18" customHeight="1" x14ac:dyDescent="0.4">
      <c r="B277" s="365"/>
      <c r="C277" s="305"/>
      <c r="D277" s="370"/>
      <c r="E277" s="371"/>
      <c r="F277" s="85" t="s">
        <v>122</v>
      </c>
      <c r="G277" s="155" t="s">
        <v>375</v>
      </c>
      <c r="H277" s="85"/>
      <c r="I277" s="2"/>
      <c r="J277" s="2"/>
      <c r="K277" s="2"/>
      <c r="L277" s="2"/>
      <c r="M277" s="2"/>
      <c r="N277" s="122"/>
    </row>
    <row r="278" spans="2:14" ht="18" customHeight="1" thickBot="1" x14ac:dyDescent="0.45">
      <c r="B278" s="366"/>
      <c r="C278" s="374"/>
      <c r="D278" s="375"/>
      <c r="E278" s="376"/>
      <c r="F278" s="125" t="s">
        <v>123</v>
      </c>
      <c r="G278" s="188" t="s">
        <v>223</v>
      </c>
      <c r="H278" s="125"/>
      <c r="I278" s="128"/>
      <c r="J278" s="128"/>
      <c r="K278" s="128"/>
      <c r="L278" s="128"/>
      <c r="M278" s="128"/>
      <c r="N278" s="129"/>
    </row>
    <row r="279" spans="2:14" ht="18" customHeight="1" x14ac:dyDescent="0.4">
      <c r="B279" s="377">
        <v>40</v>
      </c>
      <c r="C279" s="378" t="s">
        <v>115</v>
      </c>
      <c r="D279" s="379">
        <f t="shared" ref="D279" si="85">IF(J279="","",J279)</f>
        <v>0.7</v>
      </c>
      <c r="E279" s="380" t="s">
        <v>10</v>
      </c>
      <c r="F279" s="85" t="s">
        <v>41</v>
      </c>
      <c r="G279" s="153" t="s">
        <v>279</v>
      </c>
      <c r="H279" s="372" t="s">
        <v>116</v>
      </c>
      <c r="I279" s="373"/>
      <c r="J279" s="136">
        <v>0.7</v>
      </c>
      <c r="K279" s="2"/>
      <c r="L279" s="2"/>
      <c r="M279" s="2"/>
      <c r="N279" s="122"/>
    </row>
    <row r="280" spans="2:14" ht="18" customHeight="1" x14ac:dyDescent="0.4">
      <c r="B280" s="364"/>
      <c r="C280" s="305"/>
      <c r="D280" s="367"/>
      <c r="E280" s="297"/>
      <c r="F280" s="85" t="s">
        <v>174</v>
      </c>
      <c r="G280" s="153" t="s">
        <v>49</v>
      </c>
      <c r="H280" s="103">
        <v>900</v>
      </c>
      <c r="I280" s="2"/>
      <c r="J280" s="2"/>
      <c r="K280" s="2"/>
      <c r="L280" s="2"/>
      <c r="M280" s="2"/>
      <c r="N280" s="122"/>
    </row>
    <row r="281" spans="2:14" ht="18" customHeight="1" x14ac:dyDescent="0.4">
      <c r="B281" s="364"/>
      <c r="C281" s="305"/>
      <c r="D281" s="367"/>
      <c r="E281" s="297"/>
      <c r="F281" s="85" t="s">
        <v>114</v>
      </c>
      <c r="G281" s="153" t="s">
        <v>332</v>
      </c>
      <c r="H281" s="91">
        <v>29</v>
      </c>
      <c r="I281" s="2"/>
      <c r="J281" s="2"/>
      <c r="K281" s="2"/>
      <c r="L281" s="2"/>
      <c r="M281" s="2"/>
      <c r="N281" s="122"/>
    </row>
    <row r="282" spans="2:14" ht="18" customHeight="1" x14ac:dyDescent="0.4">
      <c r="B282" s="364"/>
      <c r="C282" s="305"/>
      <c r="D282" s="367"/>
      <c r="E282" s="297"/>
      <c r="F282" s="85" t="s">
        <v>113</v>
      </c>
      <c r="G282" s="153" t="s">
        <v>278</v>
      </c>
      <c r="H282" s="102">
        <v>33.299999999999997</v>
      </c>
      <c r="I282" s="96"/>
      <c r="J282" s="96"/>
      <c r="K282" s="96"/>
      <c r="L282" s="96"/>
      <c r="M282" s="96"/>
      <c r="N282" s="124"/>
    </row>
    <row r="283" spans="2:14" ht="18" customHeight="1" x14ac:dyDescent="0.4">
      <c r="B283" s="364"/>
      <c r="C283" s="305" t="s">
        <v>117</v>
      </c>
      <c r="D283" s="370">
        <f t="shared" ref="D283" si="86">IF(L286="","",L286)</f>
        <v>77</v>
      </c>
      <c r="E283" s="371" t="s">
        <v>11</v>
      </c>
      <c r="F283" s="82" t="s">
        <v>118</v>
      </c>
      <c r="G283" s="176">
        <v>200</v>
      </c>
      <c r="H283" s="82" t="s">
        <v>129</v>
      </c>
      <c r="I283" s="84"/>
      <c r="J283" s="84"/>
      <c r="K283" s="84"/>
      <c r="L283" s="84"/>
      <c r="M283" s="84"/>
      <c r="N283" s="123"/>
    </row>
    <row r="284" spans="2:14" ht="18" customHeight="1" x14ac:dyDescent="0.4">
      <c r="B284" s="364"/>
      <c r="C284" s="305"/>
      <c r="D284" s="370"/>
      <c r="E284" s="371"/>
      <c r="F284" s="85" t="s">
        <v>119</v>
      </c>
      <c r="G284" s="151">
        <f>IF(G285="","",IF(G286&lt;=0.09,0.05,IF(G286&lt;=0.14,0.1,IF(G286&lt;=0.19,0.15,IF(G286&lt;=0.24,0.2,IF(G286&lt;=0.29,0.25,IF(G286&lt;=0.34,0.3,IF(G286&lt;=0.39,0.35,IF(G286&lt;=0.44,0.4,(IF(G286&lt;=0.49,0.45,IF(G286&lt;=0.49,0.45,IF(G286&lt;=0.54,0.5,IF(G286&lt;=0.59,0.55,IF(G286&lt;=0.64,0.6,IF(G286&lt;=0.69,0.65,IF(G286&lt;=0.74,0.7,IF(G286&lt;=0.79,0.75,""))))))))))))))))))</f>
        <v>0.5</v>
      </c>
      <c r="H284" s="372" t="s">
        <v>130</v>
      </c>
      <c r="I284" s="373"/>
      <c r="J284" s="2"/>
      <c r="K284" s="2"/>
      <c r="L284" s="2"/>
      <c r="M284" s="2"/>
      <c r="N284" s="122"/>
    </row>
    <row r="285" spans="2:14" ht="18" customHeight="1" x14ac:dyDescent="0.4">
      <c r="B285" s="364"/>
      <c r="C285" s="305"/>
      <c r="D285" s="370"/>
      <c r="E285" s="371"/>
      <c r="F285" s="85" t="s">
        <v>175</v>
      </c>
      <c r="G285" s="86">
        <v>300</v>
      </c>
      <c r="H285" s="104">
        <f t="shared" ref="H285" si="87">IF(D279="","",D279)</f>
        <v>0.7</v>
      </c>
      <c r="I285" s="2" t="s">
        <v>134</v>
      </c>
      <c r="J285" s="139">
        <v>162</v>
      </c>
      <c r="K285" s="2" t="s">
        <v>134</v>
      </c>
      <c r="L285" s="175">
        <v>0.67500000000000004</v>
      </c>
      <c r="M285" s="2"/>
      <c r="N285" s="122" t="s">
        <v>131</v>
      </c>
    </row>
    <row r="286" spans="2:14" ht="18" customHeight="1" x14ac:dyDescent="0.4">
      <c r="B286" s="364"/>
      <c r="C286" s="305"/>
      <c r="D286" s="370"/>
      <c r="E286" s="371"/>
      <c r="F286" s="201" t="s">
        <v>283</v>
      </c>
      <c r="G286" s="150">
        <f>IF(G285="","",ROUND(J285/G285,2))</f>
        <v>0.54</v>
      </c>
      <c r="H286" s="94"/>
      <c r="I286" s="96" t="s">
        <v>132</v>
      </c>
      <c r="J286" s="100">
        <f>IF(H285="","",ROUND(H285*J285*L285,2))</f>
        <v>76.55</v>
      </c>
      <c r="K286" s="96" t="s">
        <v>133</v>
      </c>
      <c r="L286" s="101">
        <f t="shared" ref="L286" si="88">IF(J286="","",ROUND(J286,0))</f>
        <v>77</v>
      </c>
      <c r="M286" s="96"/>
      <c r="N286" s="124"/>
    </row>
    <row r="287" spans="2:14" ht="18" customHeight="1" x14ac:dyDescent="0.4">
      <c r="B287" s="365"/>
      <c r="C287" s="305" t="s">
        <v>120</v>
      </c>
      <c r="D287" s="370">
        <f t="shared" ref="D287" si="89">IF(L286="","",L286)</f>
        <v>77</v>
      </c>
      <c r="E287" s="371" t="s">
        <v>11</v>
      </c>
      <c r="F287" s="85" t="s">
        <v>121</v>
      </c>
      <c r="G287" s="90"/>
      <c r="H287" s="85" t="s">
        <v>126</v>
      </c>
      <c r="I287" s="2"/>
      <c r="J287" s="207">
        <v>2</v>
      </c>
      <c r="K287" s="363" t="str">
        <f>IF(J287="","","へ運搬")</f>
        <v>へ運搬</v>
      </c>
      <c r="L287" s="363"/>
      <c r="M287" s="2"/>
      <c r="N287" s="122"/>
    </row>
    <row r="288" spans="2:14" ht="18" customHeight="1" x14ac:dyDescent="0.4">
      <c r="B288" s="365"/>
      <c r="C288" s="305"/>
      <c r="D288" s="370"/>
      <c r="E288" s="371"/>
      <c r="F288" s="85" t="s">
        <v>122</v>
      </c>
      <c r="G288" s="155" t="s">
        <v>345</v>
      </c>
      <c r="H288" s="85"/>
      <c r="I288" s="2"/>
      <c r="J288" s="2"/>
      <c r="K288" s="2"/>
      <c r="L288" s="2"/>
      <c r="M288" s="2"/>
      <c r="N288" s="122"/>
    </row>
    <row r="289" spans="2:14" ht="18" customHeight="1" x14ac:dyDescent="0.4">
      <c r="B289" s="365"/>
      <c r="C289" s="305"/>
      <c r="D289" s="370"/>
      <c r="E289" s="371"/>
      <c r="F289" s="94" t="s">
        <v>123</v>
      </c>
      <c r="G289" s="157" t="s">
        <v>223</v>
      </c>
      <c r="H289" s="94"/>
      <c r="I289" s="96"/>
      <c r="J289" s="96"/>
      <c r="K289" s="96"/>
      <c r="L289" s="96"/>
      <c r="M289" s="96"/>
      <c r="N289" s="124"/>
    </row>
    <row r="290" spans="2:14" ht="18" customHeight="1" x14ac:dyDescent="0.4">
      <c r="B290" s="364">
        <v>41</v>
      </c>
      <c r="C290" s="305" t="s">
        <v>115</v>
      </c>
      <c r="D290" s="367">
        <f t="shared" ref="D290" si="90">IF(J290="","",J290)</f>
        <v>0.06</v>
      </c>
      <c r="E290" s="297" t="s">
        <v>10</v>
      </c>
      <c r="F290" s="82" t="s">
        <v>41</v>
      </c>
      <c r="G290" s="152" t="s">
        <v>275</v>
      </c>
      <c r="H290" s="368" t="s">
        <v>116</v>
      </c>
      <c r="I290" s="369"/>
      <c r="J290" s="83">
        <v>0.06</v>
      </c>
      <c r="K290" s="84"/>
      <c r="L290" s="84"/>
      <c r="M290" s="84"/>
      <c r="N290" s="123"/>
    </row>
    <row r="291" spans="2:14" ht="18" customHeight="1" x14ac:dyDescent="0.4">
      <c r="B291" s="364"/>
      <c r="C291" s="305"/>
      <c r="D291" s="367"/>
      <c r="E291" s="297"/>
      <c r="F291" s="85" t="s">
        <v>174</v>
      </c>
      <c r="G291" s="153" t="s">
        <v>51</v>
      </c>
      <c r="H291" s="103">
        <v>2500</v>
      </c>
      <c r="I291" s="2"/>
      <c r="J291" s="2"/>
      <c r="K291" s="2"/>
      <c r="L291" s="2"/>
      <c r="M291" s="2"/>
      <c r="N291" s="122"/>
    </row>
    <row r="292" spans="2:14" ht="18" customHeight="1" x14ac:dyDescent="0.4">
      <c r="B292" s="364"/>
      <c r="C292" s="305"/>
      <c r="D292" s="367"/>
      <c r="E292" s="297"/>
      <c r="F292" s="85" t="s">
        <v>114</v>
      </c>
      <c r="G292" s="153" t="s">
        <v>333</v>
      </c>
      <c r="H292" s="91">
        <v>14</v>
      </c>
      <c r="I292" s="2"/>
      <c r="J292" s="2"/>
      <c r="K292" s="2"/>
      <c r="L292" s="2"/>
      <c r="M292" s="2"/>
      <c r="N292" s="122"/>
    </row>
    <row r="293" spans="2:14" ht="18" customHeight="1" x14ac:dyDescent="0.4">
      <c r="B293" s="364"/>
      <c r="C293" s="305"/>
      <c r="D293" s="367"/>
      <c r="E293" s="297"/>
      <c r="F293" s="85" t="s">
        <v>113</v>
      </c>
      <c r="G293" s="153" t="s">
        <v>278</v>
      </c>
      <c r="H293" s="102">
        <v>32</v>
      </c>
      <c r="I293" s="96"/>
      <c r="J293" s="96"/>
      <c r="K293" s="96"/>
      <c r="L293" s="96"/>
      <c r="M293" s="96"/>
      <c r="N293" s="124"/>
    </row>
    <row r="294" spans="2:14" ht="18" customHeight="1" x14ac:dyDescent="0.4">
      <c r="B294" s="364"/>
      <c r="C294" s="305" t="s">
        <v>117</v>
      </c>
      <c r="D294" s="370">
        <f t="shared" ref="D294" si="91">IF(L297="","",L297)</f>
        <v>4</v>
      </c>
      <c r="E294" s="371" t="s">
        <v>11</v>
      </c>
      <c r="F294" s="82" t="s">
        <v>118</v>
      </c>
      <c r="G294" s="176">
        <v>200</v>
      </c>
      <c r="H294" s="82" t="s">
        <v>129</v>
      </c>
      <c r="I294" s="84"/>
      <c r="J294" s="84"/>
      <c r="K294" s="84"/>
      <c r="L294" s="84"/>
      <c r="M294" s="84"/>
      <c r="N294" s="123"/>
    </row>
    <row r="295" spans="2:14" ht="18" customHeight="1" x14ac:dyDescent="0.4">
      <c r="B295" s="364"/>
      <c r="C295" s="305"/>
      <c r="D295" s="370"/>
      <c r="E295" s="371"/>
      <c r="F295" s="85" t="s">
        <v>119</v>
      </c>
      <c r="G295" s="151">
        <f>IF(G296="","",IF(G297&lt;=0.09,0.05,IF(G297&lt;=0.14,0.1,IF(G297&lt;=0.19,0.15,IF(G297&lt;=0.24,0.2,IF(G297&lt;=0.29,0.25,IF(G297&lt;=0.34,0.3,IF(G297&lt;=0.39,0.35,IF(G297&lt;=0.44,0.4,(IF(G297&lt;=0.49,0.45,IF(G297&lt;=0.49,0.45,IF(G297&lt;=0.54,0.5,IF(G297&lt;=0.59,0.55,IF(G297&lt;=0.64,0.6,IF(G297&lt;=0.69,0.65,IF(G297&lt;=0.74,0.7,IF(G297&lt;=0.79,0.75,""))))))))))))))))))</f>
        <v>0.1</v>
      </c>
      <c r="H295" s="372" t="s">
        <v>130</v>
      </c>
      <c r="I295" s="373"/>
      <c r="J295" s="2"/>
      <c r="K295" s="2"/>
      <c r="L295" s="2"/>
      <c r="M295" s="2"/>
      <c r="N295" s="122"/>
    </row>
    <row r="296" spans="2:14" ht="18" customHeight="1" x14ac:dyDescent="0.4">
      <c r="B296" s="364"/>
      <c r="C296" s="305"/>
      <c r="D296" s="370"/>
      <c r="E296" s="371"/>
      <c r="F296" s="85" t="s">
        <v>175</v>
      </c>
      <c r="G296" s="86">
        <v>800</v>
      </c>
      <c r="H296" s="104">
        <f t="shared" ref="H296" si="92">IF(D290="","",D290)</f>
        <v>0.06</v>
      </c>
      <c r="I296" s="2" t="s">
        <v>134</v>
      </c>
      <c r="J296" s="139">
        <v>89</v>
      </c>
      <c r="K296" s="2" t="s">
        <v>134</v>
      </c>
      <c r="L296" s="175">
        <v>0.67500000000000004</v>
      </c>
      <c r="M296" s="2"/>
      <c r="N296" s="122" t="s">
        <v>131</v>
      </c>
    </row>
    <row r="297" spans="2:14" ht="18" customHeight="1" x14ac:dyDescent="0.4">
      <c r="B297" s="364"/>
      <c r="C297" s="305"/>
      <c r="D297" s="370"/>
      <c r="E297" s="371"/>
      <c r="F297" s="201" t="s">
        <v>283</v>
      </c>
      <c r="G297" s="150">
        <f>IF(G296="","",ROUND(J296/G296,2))</f>
        <v>0.11</v>
      </c>
      <c r="H297" s="94"/>
      <c r="I297" s="96" t="s">
        <v>132</v>
      </c>
      <c r="J297" s="100">
        <f>IF(H296="","",ROUND(H296*J296*L296,2))</f>
        <v>3.6</v>
      </c>
      <c r="K297" s="96" t="s">
        <v>133</v>
      </c>
      <c r="L297" s="101">
        <f t="shared" ref="L297" si="93">IF(J297="","",ROUND(J297,0))</f>
        <v>4</v>
      </c>
      <c r="M297" s="96"/>
      <c r="N297" s="124"/>
    </row>
    <row r="298" spans="2:14" ht="18" customHeight="1" x14ac:dyDescent="0.4">
      <c r="B298" s="365"/>
      <c r="C298" s="305" t="s">
        <v>120</v>
      </c>
      <c r="D298" s="370">
        <f t="shared" ref="D298" si="94">IF(L297="","",L297)</f>
        <v>4</v>
      </c>
      <c r="E298" s="371" t="s">
        <v>11</v>
      </c>
      <c r="F298" s="85" t="s">
        <v>121</v>
      </c>
      <c r="G298" s="90"/>
      <c r="H298" s="85" t="s">
        <v>126</v>
      </c>
      <c r="I298" s="2"/>
      <c r="J298" s="207">
        <v>2</v>
      </c>
      <c r="K298" s="363" t="str">
        <f>IF(J298="","","へ運搬")</f>
        <v>へ運搬</v>
      </c>
      <c r="L298" s="363"/>
      <c r="M298" s="2"/>
      <c r="N298" s="122"/>
    </row>
    <row r="299" spans="2:14" ht="18" customHeight="1" x14ac:dyDescent="0.4">
      <c r="B299" s="365"/>
      <c r="C299" s="305"/>
      <c r="D299" s="370"/>
      <c r="E299" s="371"/>
      <c r="F299" s="85" t="s">
        <v>122</v>
      </c>
      <c r="G299" s="155" t="s">
        <v>345</v>
      </c>
      <c r="H299" s="85"/>
      <c r="I299" s="2"/>
      <c r="J299" s="2"/>
      <c r="K299" s="2"/>
      <c r="L299" s="2"/>
      <c r="M299" s="2"/>
      <c r="N299" s="122"/>
    </row>
    <row r="300" spans="2:14" ht="18" customHeight="1" x14ac:dyDescent="0.4">
      <c r="B300" s="365"/>
      <c r="C300" s="305"/>
      <c r="D300" s="370"/>
      <c r="E300" s="371"/>
      <c r="F300" s="94" t="s">
        <v>123</v>
      </c>
      <c r="G300" s="157" t="s">
        <v>223</v>
      </c>
      <c r="H300" s="94"/>
      <c r="I300" s="96"/>
      <c r="J300" s="96"/>
      <c r="K300" s="96"/>
      <c r="L300" s="96"/>
      <c r="M300" s="96"/>
      <c r="N300" s="124"/>
    </row>
    <row r="301" spans="2:14" ht="18" customHeight="1" x14ac:dyDescent="0.4">
      <c r="B301" s="364">
        <v>43</v>
      </c>
      <c r="C301" s="305" t="s">
        <v>115</v>
      </c>
      <c r="D301" s="367">
        <f t="shared" ref="D301" si="95">IF(J301="","",J301)</f>
        <v>0.21</v>
      </c>
      <c r="E301" s="297" t="s">
        <v>10</v>
      </c>
      <c r="F301" s="82" t="s">
        <v>41</v>
      </c>
      <c r="G301" s="152" t="s">
        <v>275</v>
      </c>
      <c r="H301" s="368" t="s">
        <v>116</v>
      </c>
      <c r="I301" s="369"/>
      <c r="J301" s="83">
        <v>0.21</v>
      </c>
      <c r="K301" s="84"/>
      <c r="L301" s="84"/>
      <c r="M301" s="84"/>
      <c r="N301" s="123"/>
    </row>
    <row r="302" spans="2:14" ht="18" customHeight="1" x14ac:dyDescent="0.4">
      <c r="B302" s="364"/>
      <c r="C302" s="305"/>
      <c r="D302" s="367"/>
      <c r="E302" s="297"/>
      <c r="F302" s="85" t="s">
        <v>174</v>
      </c>
      <c r="G302" s="153" t="s">
        <v>49</v>
      </c>
      <c r="H302" s="103">
        <v>1500</v>
      </c>
      <c r="I302" s="2"/>
      <c r="J302" s="2"/>
      <c r="K302" s="2"/>
      <c r="L302" s="2"/>
      <c r="M302" s="2"/>
      <c r="N302" s="122"/>
    </row>
    <row r="303" spans="2:14" ht="18" customHeight="1" x14ac:dyDescent="0.4">
      <c r="B303" s="364"/>
      <c r="C303" s="305"/>
      <c r="D303" s="367"/>
      <c r="E303" s="297"/>
      <c r="F303" s="85" t="s">
        <v>114</v>
      </c>
      <c r="G303" s="153" t="s">
        <v>176</v>
      </c>
      <c r="H303" s="91">
        <v>21</v>
      </c>
      <c r="I303" s="2"/>
      <c r="J303" s="2"/>
      <c r="K303" s="2"/>
      <c r="L303" s="2"/>
      <c r="M303" s="2"/>
      <c r="N303" s="122"/>
    </row>
    <row r="304" spans="2:14" ht="18" customHeight="1" x14ac:dyDescent="0.4">
      <c r="B304" s="364"/>
      <c r="C304" s="305"/>
      <c r="D304" s="367"/>
      <c r="E304" s="297"/>
      <c r="F304" s="85" t="s">
        <v>113</v>
      </c>
      <c r="G304" s="153" t="s">
        <v>278</v>
      </c>
      <c r="H304" s="102">
        <v>33.299999999999997</v>
      </c>
      <c r="I304" s="96"/>
      <c r="J304" s="96"/>
      <c r="K304" s="96"/>
      <c r="L304" s="96"/>
      <c r="M304" s="96"/>
      <c r="N304" s="124"/>
    </row>
    <row r="305" spans="2:14" ht="18" customHeight="1" x14ac:dyDescent="0.4">
      <c r="B305" s="364"/>
      <c r="C305" s="305" t="s">
        <v>117</v>
      </c>
      <c r="D305" s="370">
        <f t="shared" ref="D305" si="96">IF(L308="","",L308)</f>
        <v>21</v>
      </c>
      <c r="E305" s="371" t="s">
        <v>11</v>
      </c>
      <c r="F305" s="82" t="s">
        <v>118</v>
      </c>
      <c r="G305" s="176">
        <v>200</v>
      </c>
      <c r="H305" s="82" t="s">
        <v>129</v>
      </c>
      <c r="I305" s="84"/>
      <c r="J305" s="84"/>
      <c r="K305" s="84"/>
      <c r="L305" s="84"/>
      <c r="M305" s="84"/>
      <c r="N305" s="123"/>
    </row>
    <row r="306" spans="2:14" ht="18" customHeight="1" x14ac:dyDescent="0.4">
      <c r="B306" s="364"/>
      <c r="C306" s="305"/>
      <c r="D306" s="370"/>
      <c r="E306" s="371"/>
      <c r="F306" s="85" t="s">
        <v>119</v>
      </c>
      <c r="G306" s="151">
        <f>IF(G307="","",IF(G308&lt;=0.09,0.05,IF(G308&lt;=0.14,0.1,IF(G308&lt;=0.19,0.15,IF(G308&lt;=0.24,0.2,IF(G308&lt;=0.29,0.25,IF(G308&lt;=0.34,0.3,IF(G308&lt;=0.39,0.35,IF(G308&lt;=0.44,0.4,(IF(G308&lt;=0.49,0.45,IF(G308&lt;=0.49,0.45,IF(G308&lt;=0.54,0.5,IF(G308&lt;=0.59,0.55,IF(G308&lt;=0.64,0.6,IF(G308&lt;=0.69,0.65,IF(G308&lt;=0.74,0.7,IF(G308&lt;=0.79,0.75,""))))))))))))))))))</f>
        <v>0.3</v>
      </c>
      <c r="H306" s="372" t="s">
        <v>130</v>
      </c>
      <c r="I306" s="373"/>
      <c r="J306" s="2"/>
      <c r="K306" s="2"/>
      <c r="L306" s="2"/>
      <c r="M306" s="2"/>
      <c r="N306" s="122"/>
    </row>
    <row r="307" spans="2:14" ht="18" customHeight="1" x14ac:dyDescent="0.4">
      <c r="B307" s="364"/>
      <c r="C307" s="305"/>
      <c r="D307" s="370"/>
      <c r="E307" s="371"/>
      <c r="F307" s="85" t="s">
        <v>175</v>
      </c>
      <c r="G307" s="86">
        <v>500</v>
      </c>
      <c r="H307" s="104">
        <f t="shared" ref="H307" si="97">IF(D301="","",D301)</f>
        <v>0.21</v>
      </c>
      <c r="I307" s="2" t="s">
        <v>134</v>
      </c>
      <c r="J307" s="139">
        <v>151</v>
      </c>
      <c r="K307" s="2" t="s">
        <v>134</v>
      </c>
      <c r="L307" s="175">
        <v>0.67500000000000004</v>
      </c>
      <c r="M307" s="2"/>
      <c r="N307" s="122" t="s">
        <v>131</v>
      </c>
    </row>
    <row r="308" spans="2:14" ht="18" customHeight="1" x14ac:dyDescent="0.4">
      <c r="B308" s="364"/>
      <c r="C308" s="305"/>
      <c r="D308" s="370"/>
      <c r="E308" s="371"/>
      <c r="F308" s="201" t="s">
        <v>283</v>
      </c>
      <c r="G308" s="150">
        <f>IF(G307="","",ROUND(J307/G307,2))</f>
        <v>0.3</v>
      </c>
      <c r="H308" s="94"/>
      <c r="I308" s="96" t="s">
        <v>132</v>
      </c>
      <c r="J308" s="100">
        <f>IF(H307="","",ROUND(H307*J307*L307,2))</f>
        <v>21.4</v>
      </c>
      <c r="K308" s="96" t="s">
        <v>133</v>
      </c>
      <c r="L308" s="101">
        <f t="shared" ref="L308" si="98">IF(J308="","",ROUND(J308,0))</f>
        <v>21</v>
      </c>
      <c r="M308" s="96"/>
      <c r="N308" s="124"/>
    </row>
    <row r="309" spans="2:14" ht="18" customHeight="1" x14ac:dyDescent="0.4">
      <c r="B309" s="365"/>
      <c r="C309" s="305" t="s">
        <v>120</v>
      </c>
      <c r="D309" s="370">
        <f t="shared" ref="D309" si="99">IF(L308="","",L308)</f>
        <v>21</v>
      </c>
      <c r="E309" s="371" t="s">
        <v>11</v>
      </c>
      <c r="F309" s="85" t="s">
        <v>121</v>
      </c>
      <c r="G309" s="90"/>
      <c r="H309" s="85" t="s">
        <v>126</v>
      </c>
      <c r="I309" s="2"/>
      <c r="J309" s="207">
        <v>2</v>
      </c>
      <c r="K309" s="363" t="str">
        <f>IF(J309="","","へ運搬")</f>
        <v>へ運搬</v>
      </c>
      <c r="L309" s="363"/>
      <c r="M309" s="2"/>
      <c r="N309" s="122"/>
    </row>
    <row r="310" spans="2:14" ht="18" customHeight="1" x14ac:dyDescent="0.4">
      <c r="B310" s="365"/>
      <c r="C310" s="305"/>
      <c r="D310" s="370"/>
      <c r="E310" s="371"/>
      <c r="F310" s="85" t="s">
        <v>122</v>
      </c>
      <c r="G310" s="155" t="s">
        <v>345</v>
      </c>
      <c r="H310" s="85"/>
      <c r="I310" s="2"/>
      <c r="J310" s="2"/>
      <c r="K310" s="2"/>
      <c r="L310" s="2"/>
      <c r="M310" s="2"/>
      <c r="N310" s="122"/>
    </row>
    <row r="311" spans="2:14" ht="18" customHeight="1" x14ac:dyDescent="0.4">
      <c r="B311" s="365"/>
      <c r="C311" s="305"/>
      <c r="D311" s="370"/>
      <c r="E311" s="371"/>
      <c r="F311" s="94" t="s">
        <v>123</v>
      </c>
      <c r="G311" s="157" t="s">
        <v>223</v>
      </c>
      <c r="H311" s="94"/>
      <c r="I311" s="96"/>
      <c r="J311" s="96"/>
      <c r="K311" s="96"/>
      <c r="L311" s="96"/>
      <c r="M311" s="96"/>
      <c r="N311" s="124"/>
    </row>
    <row r="312" spans="2:14" ht="18" customHeight="1" x14ac:dyDescent="0.4">
      <c r="B312" s="377">
        <v>45</v>
      </c>
      <c r="C312" s="378" t="s">
        <v>115</v>
      </c>
      <c r="D312" s="379">
        <f t="shared" ref="D312" si="100">IF(J312="","",J312)</f>
        <v>0.2</v>
      </c>
      <c r="E312" s="380" t="s">
        <v>10</v>
      </c>
      <c r="F312" s="85" t="s">
        <v>41</v>
      </c>
      <c r="G312" s="153" t="s">
        <v>279</v>
      </c>
      <c r="H312" s="372" t="s">
        <v>116</v>
      </c>
      <c r="I312" s="373"/>
      <c r="J312" s="136">
        <v>0.2</v>
      </c>
      <c r="K312" s="2"/>
      <c r="L312" s="2"/>
      <c r="M312" s="2"/>
      <c r="N312" s="122"/>
    </row>
    <row r="313" spans="2:14" ht="18" customHeight="1" x14ac:dyDescent="0.4">
      <c r="B313" s="364"/>
      <c r="C313" s="305"/>
      <c r="D313" s="367"/>
      <c r="E313" s="297"/>
      <c r="F313" s="85" t="s">
        <v>174</v>
      </c>
      <c r="G313" s="153" t="s">
        <v>49</v>
      </c>
      <c r="H313" s="103">
        <v>700</v>
      </c>
      <c r="I313" s="2"/>
      <c r="J313" s="2"/>
      <c r="K313" s="2"/>
      <c r="L313" s="2"/>
      <c r="M313" s="2"/>
      <c r="N313" s="122"/>
    </row>
    <row r="314" spans="2:14" ht="18" customHeight="1" x14ac:dyDescent="0.4">
      <c r="B314" s="364"/>
      <c r="C314" s="305"/>
      <c r="D314" s="367"/>
      <c r="E314" s="297"/>
      <c r="F314" s="85" t="s">
        <v>114</v>
      </c>
      <c r="G314" s="153" t="s">
        <v>366</v>
      </c>
      <c r="H314" s="91">
        <v>35</v>
      </c>
      <c r="I314" s="2"/>
      <c r="J314" s="2"/>
      <c r="K314" s="2"/>
      <c r="L314" s="2"/>
      <c r="M314" s="2"/>
      <c r="N314" s="122"/>
    </row>
    <row r="315" spans="2:14" ht="18" customHeight="1" x14ac:dyDescent="0.4">
      <c r="B315" s="364"/>
      <c r="C315" s="305"/>
      <c r="D315" s="367"/>
      <c r="E315" s="297"/>
      <c r="F315" s="85" t="s">
        <v>113</v>
      </c>
      <c r="G315" s="153" t="s">
        <v>48</v>
      </c>
      <c r="H315" s="102">
        <v>28.6</v>
      </c>
      <c r="I315" s="96"/>
      <c r="J315" s="96"/>
      <c r="K315" s="96"/>
      <c r="L315" s="96"/>
      <c r="M315" s="96"/>
      <c r="N315" s="124"/>
    </row>
    <row r="316" spans="2:14" ht="18" customHeight="1" x14ac:dyDescent="0.4">
      <c r="B316" s="364"/>
      <c r="C316" s="305" t="s">
        <v>117</v>
      </c>
      <c r="D316" s="370">
        <f t="shared" ref="D316" si="101">IF(L319="","",L319)</f>
        <v>31</v>
      </c>
      <c r="E316" s="371" t="s">
        <v>11</v>
      </c>
      <c r="F316" s="82" t="s">
        <v>118</v>
      </c>
      <c r="G316" s="176">
        <v>200</v>
      </c>
      <c r="H316" s="82" t="s">
        <v>129</v>
      </c>
      <c r="I316" s="84"/>
      <c r="J316" s="84"/>
      <c r="K316" s="84"/>
      <c r="L316" s="84"/>
      <c r="M316" s="84"/>
      <c r="N316" s="123"/>
    </row>
    <row r="317" spans="2:14" ht="18" customHeight="1" x14ac:dyDescent="0.4">
      <c r="B317" s="364"/>
      <c r="C317" s="305"/>
      <c r="D317" s="370"/>
      <c r="E317" s="371"/>
      <c r="F317" s="85" t="s">
        <v>119</v>
      </c>
      <c r="G317" s="151">
        <f>IF(G318="","",IF(G319&lt;=0.09,0.05,IF(G319&lt;=0.14,0.1,IF(G319&lt;=0.19,0.15,IF(G319&lt;=0.24,0.2,IF(G319&lt;=0.29,0.25,IF(G319&lt;=0.34,0.3,IF(G319&lt;=0.39,0.35,IF(G319&lt;=0.44,0.4,(IF(G319&lt;=0.49,0.45,IF(G319&lt;=0.49,0.45,IF(G319&lt;=0.54,0.5,IF(G319&lt;=0.59,0.55,IF(G319&lt;=0.64,0.6,IF(G319&lt;=0.69,0.65,IF(G319&lt;=0.74,0.7,IF(G319&lt;=0.79,0.75,IF(G319&lt;=1.19,1.15,"")))))))))))))))))))</f>
        <v>1.1499999999999999</v>
      </c>
      <c r="H317" s="372" t="s">
        <v>130</v>
      </c>
      <c r="I317" s="373"/>
      <c r="J317" s="2"/>
      <c r="K317" s="2"/>
      <c r="L317" s="2"/>
      <c r="M317" s="2"/>
      <c r="N317" s="122"/>
    </row>
    <row r="318" spans="2:14" ht="18" customHeight="1" x14ac:dyDescent="0.4">
      <c r="B318" s="364"/>
      <c r="C318" s="305"/>
      <c r="D318" s="370"/>
      <c r="E318" s="371"/>
      <c r="F318" s="85" t="s">
        <v>175</v>
      </c>
      <c r="G318" s="86">
        <v>200</v>
      </c>
      <c r="H318" s="104">
        <f t="shared" ref="H318" si="102">IF(D312="","",D312)</f>
        <v>0.2</v>
      </c>
      <c r="I318" s="2" t="s">
        <v>134</v>
      </c>
      <c r="J318" s="139">
        <v>230</v>
      </c>
      <c r="K318" s="2" t="s">
        <v>134</v>
      </c>
      <c r="L318" s="175">
        <v>0.67500000000000004</v>
      </c>
      <c r="M318" s="2"/>
      <c r="N318" s="122" t="s">
        <v>131</v>
      </c>
    </row>
    <row r="319" spans="2:14" ht="18" customHeight="1" x14ac:dyDescent="0.4">
      <c r="B319" s="364"/>
      <c r="C319" s="305"/>
      <c r="D319" s="370"/>
      <c r="E319" s="371"/>
      <c r="F319" s="201" t="s">
        <v>283</v>
      </c>
      <c r="G319" s="150">
        <f>IF(G318="","",ROUND(J318/G318,2))</f>
        <v>1.1499999999999999</v>
      </c>
      <c r="H319" s="94"/>
      <c r="I319" s="96" t="s">
        <v>132</v>
      </c>
      <c r="J319" s="100">
        <f>IF(H318="","",ROUND(H318*J318*L318,2))</f>
        <v>31.05</v>
      </c>
      <c r="K319" s="96" t="s">
        <v>133</v>
      </c>
      <c r="L319" s="101">
        <f t="shared" ref="L319" si="103">IF(J319="","",ROUND(J319,0))</f>
        <v>31</v>
      </c>
      <c r="M319" s="96"/>
      <c r="N319" s="124"/>
    </row>
    <row r="320" spans="2:14" ht="18" customHeight="1" x14ac:dyDescent="0.4">
      <c r="B320" s="365"/>
      <c r="C320" s="305" t="s">
        <v>120</v>
      </c>
      <c r="D320" s="370">
        <f t="shared" ref="D320" si="104">IF(L319="","",L319)</f>
        <v>31</v>
      </c>
      <c r="E320" s="371" t="s">
        <v>11</v>
      </c>
      <c r="F320" s="85" t="s">
        <v>121</v>
      </c>
      <c r="G320" s="90"/>
      <c r="H320" s="85" t="s">
        <v>126</v>
      </c>
      <c r="I320" s="2"/>
      <c r="J320" s="207">
        <v>2</v>
      </c>
      <c r="K320" s="363" t="str">
        <f>IF(J320="","","へ運搬")</f>
        <v>へ運搬</v>
      </c>
      <c r="L320" s="363"/>
      <c r="M320" s="2"/>
      <c r="N320" s="122"/>
    </row>
    <row r="321" spans="2:14" ht="18" customHeight="1" x14ac:dyDescent="0.4">
      <c r="B321" s="365"/>
      <c r="C321" s="305"/>
      <c r="D321" s="370"/>
      <c r="E321" s="371"/>
      <c r="F321" s="85" t="s">
        <v>122</v>
      </c>
      <c r="G321" s="155" t="s">
        <v>341</v>
      </c>
      <c r="H321" s="85"/>
      <c r="I321" s="2"/>
      <c r="J321" s="2"/>
      <c r="K321" s="2"/>
      <c r="L321" s="2"/>
      <c r="M321" s="2"/>
      <c r="N321" s="122"/>
    </row>
    <row r="322" spans="2:14" ht="18" customHeight="1" x14ac:dyDescent="0.4">
      <c r="B322" s="365"/>
      <c r="C322" s="305"/>
      <c r="D322" s="370"/>
      <c r="E322" s="371"/>
      <c r="F322" s="94" t="s">
        <v>123</v>
      </c>
      <c r="G322" s="157" t="s">
        <v>223</v>
      </c>
      <c r="H322" s="94"/>
      <c r="I322" s="96"/>
      <c r="J322" s="96"/>
      <c r="K322" s="96"/>
      <c r="L322" s="96"/>
      <c r="M322" s="96"/>
      <c r="N322" s="124"/>
    </row>
    <row r="323" spans="2:14" ht="18" customHeight="1" x14ac:dyDescent="0.4">
      <c r="B323" s="364">
        <v>46</v>
      </c>
      <c r="C323" s="305" t="s">
        <v>115</v>
      </c>
      <c r="D323" s="367">
        <f t="shared" ref="D323" si="105">IF(J323="","",J323)</f>
        <v>0.15</v>
      </c>
      <c r="E323" s="297" t="s">
        <v>10</v>
      </c>
      <c r="F323" s="82" t="s">
        <v>41</v>
      </c>
      <c r="G323" s="152" t="s">
        <v>279</v>
      </c>
      <c r="H323" s="368" t="s">
        <v>116</v>
      </c>
      <c r="I323" s="369"/>
      <c r="J323" s="83">
        <v>0.15</v>
      </c>
      <c r="K323" s="84"/>
      <c r="L323" s="84"/>
      <c r="M323" s="84"/>
      <c r="N323" s="123"/>
    </row>
    <row r="324" spans="2:14" ht="18" customHeight="1" x14ac:dyDescent="0.4">
      <c r="B324" s="364"/>
      <c r="C324" s="305"/>
      <c r="D324" s="367"/>
      <c r="E324" s="297"/>
      <c r="F324" s="85" t="s">
        <v>174</v>
      </c>
      <c r="G324" s="153" t="s">
        <v>49</v>
      </c>
      <c r="H324" s="103">
        <v>1200</v>
      </c>
      <c r="I324" s="2"/>
      <c r="J324" s="2"/>
      <c r="K324" s="2"/>
      <c r="L324" s="2"/>
      <c r="M324" s="2"/>
      <c r="N324" s="122"/>
    </row>
    <row r="325" spans="2:14" ht="18" customHeight="1" x14ac:dyDescent="0.4">
      <c r="B325" s="364"/>
      <c r="C325" s="305"/>
      <c r="D325" s="367"/>
      <c r="E325" s="297"/>
      <c r="F325" s="85" t="s">
        <v>114</v>
      </c>
      <c r="G325" s="153" t="s">
        <v>176</v>
      </c>
      <c r="H325" s="91">
        <v>23</v>
      </c>
      <c r="I325" s="2"/>
      <c r="J325" s="2"/>
      <c r="K325" s="2"/>
      <c r="L325" s="2"/>
      <c r="M325" s="2"/>
      <c r="N325" s="122"/>
    </row>
    <row r="326" spans="2:14" ht="18" customHeight="1" x14ac:dyDescent="0.4">
      <c r="B326" s="364"/>
      <c r="C326" s="305"/>
      <c r="D326" s="367"/>
      <c r="E326" s="297"/>
      <c r="F326" s="85" t="s">
        <v>113</v>
      </c>
      <c r="G326" s="153" t="s">
        <v>278</v>
      </c>
      <c r="H326" s="102">
        <v>33.299999999999997</v>
      </c>
      <c r="I326" s="96"/>
      <c r="J326" s="96"/>
      <c r="K326" s="96"/>
      <c r="L326" s="96"/>
      <c r="M326" s="96"/>
      <c r="N326" s="124"/>
    </row>
    <row r="327" spans="2:14" ht="18" customHeight="1" x14ac:dyDescent="0.4">
      <c r="B327" s="364"/>
      <c r="C327" s="305" t="s">
        <v>117</v>
      </c>
      <c r="D327" s="370">
        <f t="shared" ref="D327" si="106">IF(L330="","",L330)</f>
        <v>19</v>
      </c>
      <c r="E327" s="371" t="s">
        <v>11</v>
      </c>
      <c r="F327" s="82" t="s">
        <v>118</v>
      </c>
      <c r="G327" s="176">
        <v>200</v>
      </c>
      <c r="H327" s="82" t="s">
        <v>129</v>
      </c>
      <c r="I327" s="84"/>
      <c r="J327" s="84"/>
      <c r="K327" s="84"/>
      <c r="L327" s="84"/>
      <c r="M327" s="84"/>
      <c r="N327" s="123"/>
    </row>
    <row r="328" spans="2:14" ht="18" customHeight="1" x14ac:dyDescent="0.4">
      <c r="B328" s="364"/>
      <c r="C328" s="305"/>
      <c r="D328" s="370"/>
      <c r="E328" s="371"/>
      <c r="F328" s="85" t="s">
        <v>119</v>
      </c>
      <c r="G328" s="151">
        <f>IF(G329="","",IF(G330&lt;=0.09,0.05,IF(G330&lt;=0.14,0.1,IF(G330&lt;=0.19,0.15,IF(G330&lt;=0.24,0.2,IF(G330&lt;=0.29,0.25,IF(G330&lt;=0.34,0.3,IF(G330&lt;=0.39,0.35,IF(G330&lt;=0.44,0.4,(IF(G330&lt;=0.49,0.45,IF(G330&lt;=0.49,0.45,IF(G330&lt;=0.54,0.5,IF(G330&lt;=0.59,0.55,IF(G330&lt;=0.64,0.6,IF(G330&lt;=0.69,0.65,IF(G330&lt;=0.74,0.7,IF(G330&lt;=0.79,0.75,""))))))))))))))))))</f>
        <v>0.45</v>
      </c>
      <c r="H328" s="372" t="s">
        <v>130</v>
      </c>
      <c r="I328" s="373"/>
      <c r="J328" s="2"/>
      <c r="K328" s="2"/>
      <c r="L328" s="2"/>
      <c r="M328" s="2"/>
      <c r="N328" s="122"/>
    </row>
    <row r="329" spans="2:14" ht="18" customHeight="1" x14ac:dyDescent="0.4">
      <c r="B329" s="364"/>
      <c r="C329" s="305"/>
      <c r="D329" s="370"/>
      <c r="E329" s="371"/>
      <c r="F329" s="85" t="s">
        <v>175</v>
      </c>
      <c r="G329" s="86">
        <v>400</v>
      </c>
      <c r="H329" s="104">
        <f t="shared" ref="H329" si="107">IF(D323="","",D323)</f>
        <v>0.15</v>
      </c>
      <c r="I329" s="2" t="s">
        <v>134</v>
      </c>
      <c r="J329" s="139">
        <v>185</v>
      </c>
      <c r="K329" s="2" t="s">
        <v>134</v>
      </c>
      <c r="L329" s="175">
        <v>0.67500000000000004</v>
      </c>
      <c r="M329" s="2"/>
      <c r="N329" s="122" t="s">
        <v>131</v>
      </c>
    </row>
    <row r="330" spans="2:14" ht="18" customHeight="1" x14ac:dyDescent="0.4">
      <c r="B330" s="364"/>
      <c r="C330" s="305"/>
      <c r="D330" s="370"/>
      <c r="E330" s="371"/>
      <c r="F330" s="201" t="s">
        <v>283</v>
      </c>
      <c r="G330" s="150">
        <f>IF(G329="","",ROUND(J329/G329,2))</f>
        <v>0.46</v>
      </c>
      <c r="H330" s="94"/>
      <c r="I330" s="96" t="s">
        <v>132</v>
      </c>
      <c r="J330" s="100">
        <f>IF(H329="","",ROUND(H329*J329*L329,2))</f>
        <v>18.73</v>
      </c>
      <c r="K330" s="96" t="s">
        <v>133</v>
      </c>
      <c r="L330" s="101">
        <f t="shared" ref="L330" si="108">IF(J330="","",ROUND(J330,0))</f>
        <v>19</v>
      </c>
      <c r="M330" s="96"/>
      <c r="N330" s="124"/>
    </row>
    <row r="331" spans="2:14" ht="18" customHeight="1" x14ac:dyDescent="0.4">
      <c r="B331" s="365"/>
      <c r="C331" s="305" t="s">
        <v>120</v>
      </c>
      <c r="D331" s="370">
        <f t="shared" ref="D331" si="109">IF(L330="","",L330)</f>
        <v>19</v>
      </c>
      <c r="E331" s="371" t="s">
        <v>11</v>
      </c>
      <c r="F331" s="85" t="s">
        <v>121</v>
      </c>
      <c r="G331" s="90"/>
      <c r="H331" s="85" t="s">
        <v>126</v>
      </c>
      <c r="I331" s="2"/>
      <c r="J331" s="207">
        <v>2</v>
      </c>
      <c r="K331" s="363" t="str">
        <f>IF(J331="","","へ運搬")</f>
        <v>へ運搬</v>
      </c>
      <c r="L331" s="363"/>
      <c r="M331" s="2"/>
      <c r="N331" s="122"/>
    </row>
    <row r="332" spans="2:14" ht="18" customHeight="1" x14ac:dyDescent="0.4">
      <c r="B332" s="365"/>
      <c r="C332" s="305"/>
      <c r="D332" s="370"/>
      <c r="E332" s="371"/>
      <c r="F332" s="85" t="s">
        <v>122</v>
      </c>
      <c r="G332" s="155" t="s">
        <v>345</v>
      </c>
      <c r="H332" s="85"/>
      <c r="I332" s="2"/>
      <c r="J332" s="2"/>
      <c r="K332" s="2"/>
      <c r="L332" s="2"/>
      <c r="M332" s="2"/>
      <c r="N332" s="122"/>
    </row>
    <row r="333" spans="2:14" ht="18" customHeight="1" thickBot="1" x14ac:dyDescent="0.45">
      <c r="B333" s="366"/>
      <c r="C333" s="374"/>
      <c r="D333" s="375"/>
      <c r="E333" s="376"/>
      <c r="F333" s="125" t="s">
        <v>123</v>
      </c>
      <c r="G333" s="188" t="s">
        <v>223</v>
      </c>
      <c r="H333" s="125"/>
      <c r="I333" s="128"/>
      <c r="J333" s="128"/>
      <c r="K333" s="128"/>
      <c r="L333" s="128"/>
      <c r="M333" s="128"/>
      <c r="N333" s="129"/>
    </row>
    <row r="334" spans="2:14" ht="18" customHeight="1" x14ac:dyDescent="0.4">
      <c r="B334" s="364">
        <v>48</v>
      </c>
      <c r="C334" s="305" t="s">
        <v>115</v>
      </c>
      <c r="D334" s="367">
        <f t="shared" ref="D334" si="110">IF(J334="","",J334)</f>
        <v>0.31</v>
      </c>
      <c r="E334" s="297" t="s">
        <v>10</v>
      </c>
      <c r="F334" s="82" t="s">
        <v>41</v>
      </c>
      <c r="G334" s="152" t="s">
        <v>279</v>
      </c>
      <c r="H334" s="368" t="s">
        <v>116</v>
      </c>
      <c r="I334" s="369"/>
      <c r="J334" s="83">
        <v>0.31</v>
      </c>
      <c r="K334" s="84"/>
      <c r="L334" s="84"/>
      <c r="M334" s="84"/>
      <c r="N334" s="123"/>
    </row>
    <row r="335" spans="2:14" ht="18" customHeight="1" x14ac:dyDescent="0.4">
      <c r="B335" s="364"/>
      <c r="C335" s="305"/>
      <c r="D335" s="367"/>
      <c r="E335" s="297"/>
      <c r="F335" s="85" t="s">
        <v>174</v>
      </c>
      <c r="G335" s="153" t="s">
        <v>49</v>
      </c>
      <c r="H335" s="103">
        <v>900</v>
      </c>
      <c r="I335" s="2"/>
      <c r="J335" s="2"/>
      <c r="K335" s="2"/>
      <c r="L335" s="2"/>
      <c r="M335" s="2"/>
      <c r="N335" s="122"/>
    </row>
    <row r="336" spans="2:14" ht="18" customHeight="1" x14ac:dyDescent="0.4">
      <c r="B336" s="364"/>
      <c r="C336" s="305"/>
      <c r="D336" s="367"/>
      <c r="E336" s="297"/>
      <c r="F336" s="85" t="s">
        <v>114</v>
      </c>
      <c r="G336" s="153" t="s">
        <v>176</v>
      </c>
      <c r="H336" s="91">
        <v>19</v>
      </c>
      <c r="I336" s="2"/>
      <c r="J336" s="2"/>
      <c r="K336" s="2"/>
      <c r="L336" s="2"/>
      <c r="M336" s="2"/>
      <c r="N336" s="122"/>
    </row>
    <row r="337" spans="2:14" ht="18" customHeight="1" x14ac:dyDescent="0.4">
      <c r="B337" s="364"/>
      <c r="C337" s="305"/>
      <c r="D337" s="367"/>
      <c r="E337" s="297"/>
      <c r="F337" s="85" t="s">
        <v>113</v>
      </c>
      <c r="G337" s="153" t="s">
        <v>278</v>
      </c>
      <c r="H337" s="102">
        <v>33.299999999999997</v>
      </c>
      <c r="I337" s="96"/>
      <c r="J337" s="96"/>
      <c r="K337" s="96"/>
      <c r="L337" s="96"/>
      <c r="M337" s="96"/>
      <c r="N337" s="124"/>
    </row>
    <row r="338" spans="2:14" ht="18" customHeight="1" x14ac:dyDescent="0.4">
      <c r="B338" s="364"/>
      <c r="C338" s="305" t="s">
        <v>117</v>
      </c>
      <c r="D338" s="370">
        <f t="shared" ref="D338" si="111">IF(L341="","",L341)</f>
        <v>13</v>
      </c>
      <c r="E338" s="371" t="s">
        <v>11</v>
      </c>
      <c r="F338" s="82" t="s">
        <v>118</v>
      </c>
      <c r="G338" s="176">
        <v>200</v>
      </c>
      <c r="H338" s="82" t="s">
        <v>129</v>
      </c>
      <c r="I338" s="84"/>
      <c r="J338" s="84"/>
      <c r="K338" s="84"/>
      <c r="L338" s="84"/>
      <c r="M338" s="84"/>
      <c r="N338" s="123"/>
    </row>
    <row r="339" spans="2:14" ht="18" customHeight="1" x14ac:dyDescent="0.4">
      <c r="B339" s="364"/>
      <c r="C339" s="305"/>
      <c r="D339" s="370"/>
      <c r="E339" s="371"/>
      <c r="F339" s="85" t="s">
        <v>119</v>
      </c>
      <c r="G339" s="151">
        <f>IF(G340="","",IF(G341&lt;=0.09,0.05,IF(G341&lt;=0.14,0.1,IF(G341&lt;=0.19,0.15,IF(G341&lt;=0.24,0.2,IF(G341&lt;=0.29,0.25,IF(G341&lt;=0.34,0.3,IF(G341&lt;=0.39,0.35,IF(G341&lt;=0.44,0.4,(IF(G341&lt;=0.49,0.45,IF(G341&lt;=0.49,0.45,IF(G341&lt;=0.54,0.5,IF(G341&lt;=0.59,0.55,IF(G341&lt;=0.64,0.6,IF(G341&lt;=0.69,0.65,IF(G341&lt;=0.74,0.7,IF(G341&lt;=0.79,0.75,""))))))))))))))))))</f>
        <v>0.2</v>
      </c>
      <c r="H339" s="372" t="s">
        <v>130</v>
      </c>
      <c r="I339" s="373"/>
      <c r="J339" s="2"/>
      <c r="K339" s="2"/>
      <c r="L339" s="2"/>
      <c r="M339" s="2"/>
      <c r="N339" s="122"/>
    </row>
    <row r="340" spans="2:14" ht="18" customHeight="1" x14ac:dyDescent="0.4">
      <c r="B340" s="364"/>
      <c r="C340" s="305"/>
      <c r="D340" s="370"/>
      <c r="E340" s="371"/>
      <c r="F340" s="85" t="s">
        <v>175</v>
      </c>
      <c r="G340" s="86">
        <v>300</v>
      </c>
      <c r="H340" s="104">
        <f t="shared" ref="H340" si="112">IF(D334="","",D334)</f>
        <v>0.31</v>
      </c>
      <c r="I340" s="2" t="s">
        <v>134</v>
      </c>
      <c r="J340" s="139">
        <v>60</v>
      </c>
      <c r="K340" s="2" t="s">
        <v>134</v>
      </c>
      <c r="L340" s="175">
        <v>0.67500000000000004</v>
      </c>
      <c r="M340" s="2"/>
      <c r="N340" s="122" t="s">
        <v>131</v>
      </c>
    </row>
    <row r="341" spans="2:14" ht="18" customHeight="1" x14ac:dyDescent="0.4">
      <c r="B341" s="364"/>
      <c r="C341" s="305"/>
      <c r="D341" s="370"/>
      <c r="E341" s="371"/>
      <c r="F341" s="201" t="s">
        <v>283</v>
      </c>
      <c r="G341" s="150">
        <f>IF(G340="","",ROUND(J340/G340,2))</f>
        <v>0.2</v>
      </c>
      <c r="H341" s="94"/>
      <c r="I341" s="96" t="s">
        <v>132</v>
      </c>
      <c r="J341" s="100">
        <f>IF(H340="","",ROUND(H340*J340*L340,2))</f>
        <v>12.56</v>
      </c>
      <c r="K341" s="96" t="s">
        <v>133</v>
      </c>
      <c r="L341" s="101">
        <f t="shared" ref="L341" si="113">IF(J341="","",ROUND(J341,0))</f>
        <v>13</v>
      </c>
      <c r="M341" s="96"/>
      <c r="N341" s="124"/>
    </row>
    <row r="342" spans="2:14" ht="18" customHeight="1" x14ac:dyDescent="0.4">
      <c r="B342" s="365"/>
      <c r="C342" s="305" t="s">
        <v>120</v>
      </c>
      <c r="D342" s="370">
        <f t="shared" ref="D342" si="114">IF(L341="","",L341)</f>
        <v>13</v>
      </c>
      <c r="E342" s="371" t="s">
        <v>11</v>
      </c>
      <c r="F342" s="85" t="s">
        <v>121</v>
      </c>
      <c r="G342" s="90"/>
      <c r="H342" s="85" t="s">
        <v>126</v>
      </c>
      <c r="I342" s="2"/>
      <c r="J342" s="207">
        <v>2</v>
      </c>
      <c r="K342" s="363" t="str">
        <f>IF(J342="","","へ運搬")</f>
        <v>へ運搬</v>
      </c>
      <c r="L342" s="363"/>
      <c r="M342" s="2"/>
      <c r="N342" s="122"/>
    </row>
    <row r="343" spans="2:14" ht="18" customHeight="1" x14ac:dyDescent="0.4">
      <c r="B343" s="365"/>
      <c r="C343" s="305"/>
      <c r="D343" s="370"/>
      <c r="E343" s="371"/>
      <c r="F343" s="85" t="s">
        <v>122</v>
      </c>
      <c r="G343" s="155" t="s">
        <v>343</v>
      </c>
      <c r="H343" s="85"/>
      <c r="I343" s="2"/>
      <c r="J343" s="2"/>
      <c r="K343" s="2"/>
      <c r="L343" s="2"/>
      <c r="M343" s="2"/>
      <c r="N343" s="122"/>
    </row>
    <row r="344" spans="2:14" ht="18" customHeight="1" thickBot="1" x14ac:dyDescent="0.45">
      <c r="B344" s="366"/>
      <c r="C344" s="374"/>
      <c r="D344" s="375"/>
      <c r="E344" s="376"/>
      <c r="F344" s="125" t="s">
        <v>123</v>
      </c>
      <c r="G344" s="188" t="s">
        <v>223</v>
      </c>
      <c r="H344" s="125"/>
      <c r="I344" s="128"/>
      <c r="J344" s="128"/>
      <c r="K344" s="128"/>
      <c r="L344" s="128"/>
      <c r="M344" s="128"/>
      <c r="N344" s="129"/>
    </row>
  </sheetData>
  <mergeCells count="405">
    <mergeCell ref="K342:L342"/>
    <mergeCell ref="B257:B267"/>
    <mergeCell ref="C257:C260"/>
    <mergeCell ref="D257:D260"/>
    <mergeCell ref="E257:E260"/>
    <mergeCell ref="H257:I257"/>
    <mergeCell ref="C261:C264"/>
    <mergeCell ref="D261:D264"/>
    <mergeCell ref="E261:E264"/>
    <mergeCell ref="H262:I262"/>
    <mergeCell ref="C265:C267"/>
    <mergeCell ref="B334:B344"/>
    <mergeCell ref="C334:C337"/>
    <mergeCell ref="D334:D337"/>
    <mergeCell ref="E334:E337"/>
    <mergeCell ref="H334:I334"/>
    <mergeCell ref="C338:C341"/>
    <mergeCell ref="D338:D341"/>
    <mergeCell ref="E338:E341"/>
    <mergeCell ref="H339:I339"/>
    <mergeCell ref="C342:C344"/>
    <mergeCell ref="D342:D344"/>
    <mergeCell ref="E342:E344"/>
    <mergeCell ref="D265:D267"/>
    <mergeCell ref="E265:E267"/>
    <mergeCell ref="K254:L254"/>
    <mergeCell ref="B246:B256"/>
    <mergeCell ref="C246:C249"/>
    <mergeCell ref="D246:D249"/>
    <mergeCell ref="E246:E249"/>
    <mergeCell ref="H246:I246"/>
    <mergeCell ref="C250:C253"/>
    <mergeCell ref="D250:D253"/>
    <mergeCell ref="E250:E253"/>
    <mergeCell ref="H251:I251"/>
    <mergeCell ref="C254:C256"/>
    <mergeCell ref="D254:D256"/>
    <mergeCell ref="E254:E256"/>
    <mergeCell ref="K265:L265"/>
    <mergeCell ref="K232:L232"/>
    <mergeCell ref="B235:B245"/>
    <mergeCell ref="C235:C238"/>
    <mergeCell ref="D235:D238"/>
    <mergeCell ref="E235:E238"/>
    <mergeCell ref="H235:I235"/>
    <mergeCell ref="C239:C242"/>
    <mergeCell ref="D239:D242"/>
    <mergeCell ref="E239:E242"/>
    <mergeCell ref="H240:I240"/>
    <mergeCell ref="C243:C245"/>
    <mergeCell ref="D243:D245"/>
    <mergeCell ref="E243:E245"/>
    <mergeCell ref="K243:L243"/>
    <mergeCell ref="B224:B234"/>
    <mergeCell ref="C224:C227"/>
    <mergeCell ref="D224:D227"/>
    <mergeCell ref="E224:E227"/>
    <mergeCell ref="H224:I224"/>
    <mergeCell ref="C228:C231"/>
    <mergeCell ref="D228:D231"/>
    <mergeCell ref="E228:E231"/>
    <mergeCell ref="H229:I229"/>
    <mergeCell ref="C232:C234"/>
    <mergeCell ref="D232:D234"/>
    <mergeCell ref="E232:E234"/>
    <mergeCell ref="K210:L210"/>
    <mergeCell ref="B213:B223"/>
    <mergeCell ref="C213:C216"/>
    <mergeCell ref="D213:D216"/>
    <mergeCell ref="E213:E216"/>
    <mergeCell ref="H213:I213"/>
    <mergeCell ref="C217:C220"/>
    <mergeCell ref="D217:D220"/>
    <mergeCell ref="E217:E220"/>
    <mergeCell ref="H218:I218"/>
    <mergeCell ref="C221:C223"/>
    <mergeCell ref="D221:D223"/>
    <mergeCell ref="E221:E223"/>
    <mergeCell ref="K221:L221"/>
    <mergeCell ref="B202:B212"/>
    <mergeCell ref="C202:C205"/>
    <mergeCell ref="D202:D205"/>
    <mergeCell ref="E202:E205"/>
    <mergeCell ref="H202:I202"/>
    <mergeCell ref="C206:C209"/>
    <mergeCell ref="D206:D209"/>
    <mergeCell ref="E206:E209"/>
    <mergeCell ref="H207:I207"/>
    <mergeCell ref="C210:C212"/>
    <mergeCell ref="D210:D212"/>
    <mergeCell ref="E210:E212"/>
    <mergeCell ref="K188:L188"/>
    <mergeCell ref="B191:B201"/>
    <mergeCell ref="C191:C194"/>
    <mergeCell ref="D191:D194"/>
    <mergeCell ref="E191:E194"/>
    <mergeCell ref="H191:I191"/>
    <mergeCell ref="C195:C198"/>
    <mergeCell ref="D195:D198"/>
    <mergeCell ref="E195:E198"/>
    <mergeCell ref="H196:I196"/>
    <mergeCell ref="C199:C201"/>
    <mergeCell ref="D199:D201"/>
    <mergeCell ref="E199:E201"/>
    <mergeCell ref="K199:L199"/>
    <mergeCell ref="B180:B190"/>
    <mergeCell ref="C180:C183"/>
    <mergeCell ref="D180:D183"/>
    <mergeCell ref="E180:E183"/>
    <mergeCell ref="H180:I180"/>
    <mergeCell ref="C184:C187"/>
    <mergeCell ref="D184:D187"/>
    <mergeCell ref="E184:E187"/>
    <mergeCell ref="H185:I185"/>
    <mergeCell ref="C188:C190"/>
    <mergeCell ref="D188:D190"/>
    <mergeCell ref="E188:E190"/>
    <mergeCell ref="K166:L166"/>
    <mergeCell ref="B169:B179"/>
    <mergeCell ref="C169:C172"/>
    <mergeCell ref="D169:D172"/>
    <mergeCell ref="E169:E172"/>
    <mergeCell ref="H169:I169"/>
    <mergeCell ref="C173:C176"/>
    <mergeCell ref="D173:D176"/>
    <mergeCell ref="E173:E176"/>
    <mergeCell ref="H174:I174"/>
    <mergeCell ref="C177:C179"/>
    <mergeCell ref="D177:D179"/>
    <mergeCell ref="E177:E179"/>
    <mergeCell ref="K177:L177"/>
    <mergeCell ref="B158:B168"/>
    <mergeCell ref="C158:C161"/>
    <mergeCell ref="D158:D161"/>
    <mergeCell ref="E158:E161"/>
    <mergeCell ref="H158:I158"/>
    <mergeCell ref="C162:C165"/>
    <mergeCell ref="D162:D165"/>
    <mergeCell ref="E162:E165"/>
    <mergeCell ref="H163:I163"/>
    <mergeCell ref="C166:C168"/>
    <mergeCell ref="D166:D168"/>
    <mergeCell ref="E166:E168"/>
    <mergeCell ref="K144:L144"/>
    <mergeCell ref="K155:L155"/>
    <mergeCell ref="B147:B157"/>
    <mergeCell ref="C147:C150"/>
    <mergeCell ref="D147:D150"/>
    <mergeCell ref="E147:E150"/>
    <mergeCell ref="H147:I147"/>
    <mergeCell ref="C151:C154"/>
    <mergeCell ref="D151:D154"/>
    <mergeCell ref="E151:E154"/>
    <mergeCell ref="H152:I152"/>
    <mergeCell ref="C155:C157"/>
    <mergeCell ref="D155:D157"/>
    <mergeCell ref="E155:E157"/>
    <mergeCell ref="B136:B146"/>
    <mergeCell ref="C136:C139"/>
    <mergeCell ref="D136:D139"/>
    <mergeCell ref="E136:E139"/>
    <mergeCell ref="H136:I136"/>
    <mergeCell ref="C140:C143"/>
    <mergeCell ref="D140:D143"/>
    <mergeCell ref="E140:E143"/>
    <mergeCell ref="H141:I141"/>
    <mergeCell ref="C144:C146"/>
    <mergeCell ref="D144:D146"/>
    <mergeCell ref="E144:E146"/>
    <mergeCell ref="K122:L122"/>
    <mergeCell ref="B125:B135"/>
    <mergeCell ref="C125:C128"/>
    <mergeCell ref="D125:D128"/>
    <mergeCell ref="E125:E128"/>
    <mergeCell ref="H125:I125"/>
    <mergeCell ref="C129:C132"/>
    <mergeCell ref="D129:D132"/>
    <mergeCell ref="E129:E132"/>
    <mergeCell ref="H130:I130"/>
    <mergeCell ref="C133:C135"/>
    <mergeCell ref="D133:D135"/>
    <mergeCell ref="E133:E135"/>
    <mergeCell ref="K133:L133"/>
    <mergeCell ref="B114:B124"/>
    <mergeCell ref="C114:C117"/>
    <mergeCell ref="D114:D117"/>
    <mergeCell ref="E114:E117"/>
    <mergeCell ref="H114:I114"/>
    <mergeCell ref="C118:C121"/>
    <mergeCell ref="D118:D121"/>
    <mergeCell ref="E118:E121"/>
    <mergeCell ref="H119:I119"/>
    <mergeCell ref="C122:C124"/>
    <mergeCell ref="D122:D124"/>
    <mergeCell ref="E122:E124"/>
    <mergeCell ref="K78:L78"/>
    <mergeCell ref="B81:B91"/>
    <mergeCell ref="C81:C84"/>
    <mergeCell ref="D81:D84"/>
    <mergeCell ref="E81:E84"/>
    <mergeCell ref="H81:I81"/>
    <mergeCell ref="C85:C88"/>
    <mergeCell ref="D85:D88"/>
    <mergeCell ref="E85:E88"/>
    <mergeCell ref="H86:I86"/>
    <mergeCell ref="C89:C91"/>
    <mergeCell ref="D89:D91"/>
    <mergeCell ref="E89:E91"/>
    <mergeCell ref="K89:L89"/>
    <mergeCell ref="K100:L100"/>
    <mergeCell ref="B70:B80"/>
    <mergeCell ref="C70:C73"/>
    <mergeCell ref="D70:D73"/>
    <mergeCell ref="E70:E73"/>
    <mergeCell ref="H70:I70"/>
    <mergeCell ref="C74:C77"/>
    <mergeCell ref="D74:D77"/>
    <mergeCell ref="B37:B47"/>
    <mergeCell ref="C37:C40"/>
    <mergeCell ref="D37:D40"/>
    <mergeCell ref="E37:E40"/>
    <mergeCell ref="C41:C44"/>
    <mergeCell ref="D41:D44"/>
    <mergeCell ref="E41:E44"/>
    <mergeCell ref="C45:C47"/>
    <mergeCell ref="D45:D47"/>
    <mergeCell ref="E45:E47"/>
    <mergeCell ref="E74:E77"/>
    <mergeCell ref="H75:I75"/>
    <mergeCell ref="C78:C80"/>
    <mergeCell ref="D78:D80"/>
    <mergeCell ref="E78:E80"/>
    <mergeCell ref="D92:D95"/>
    <mergeCell ref="E92:E95"/>
    <mergeCell ref="H92:I92"/>
    <mergeCell ref="C96:C99"/>
    <mergeCell ref="D96:D99"/>
    <mergeCell ref="E96:E99"/>
    <mergeCell ref="H97:I97"/>
    <mergeCell ref="C100:C102"/>
    <mergeCell ref="D100:D102"/>
    <mergeCell ref="E100:E102"/>
    <mergeCell ref="H3:N3"/>
    <mergeCell ref="F3:G3"/>
    <mergeCell ref="H4:I4"/>
    <mergeCell ref="H9:I9"/>
    <mergeCell ref="K12:L12"/>
    <mergeCell ref="B4:B14"/>
    <mergeCell ref="D8:D11"/>
    <mergeCell ref="D12:D14"/>
    <mergeCell ref="E8:E11"/>
    <mergeCell ref="C4:C7"/>
    <mergeCell ref="D4:D7"/>
    <mergeCell ref="E4:E7"/>
    <mergeCell ref="C12:C14"/>
    <mergeCell ref="C8:C11"/>
    <mergeCell ref="E12:E14"/>
    <mergeCell ref="B15:B25"/>
    <mergeCell ref="C15:C18"/>
    <mergeCell ref="D15:D18"/>
    <mergeCell ref="E15:E18"/>
    <mergeCell ref="H15:I15"/>
    <mergeCell ref="C19:C22"/>
    <mergeCell ref="D19:D22"/>
    <mergeCell ref="E19:E22"/>
    <mergeCell ref="H20:I20"/>
    <mergeCell ref="B26:B36"/>
    <mergeCell ref="C26:C29"/>
    <mergeCell ref="D26:D29"/>
    <mergeCell ref="E26:E29"/>
    <mergeCell ref="H26:I26"/>
    <mergeCell ref="C30:C33"/>
    <mergeCell ref="D30:D33"/>
    <mergeCell ref="E30:E33"/>
    <mergeCell ref="H31:I31"/>
    <mergeCell ref="C34:C36"/>
    <mergeCell ref="D34:D36"/>
    <mergeCell ref="E34:E36"/>
    <mergeCell ref="K45:L45"/>
    <mergeCell ref="H42:I42"/>
    <mergeCell ref="K34:L34"/>
    <mergeCell ref="C23:C25"/>
    <mergeCell ref="D23:D25"/>
    <mergeCell ref="E23:E25"/>
    <mergeCell ref="K23:L23"/>
    <mergeCell ref="D67:D69"/>
    <mergeCell ref="E67:E69"/>
    <mergeCell ref="K56:L56"/>
    <mergeCell ref="H59:I59"/>
    <mergeCell ref="K67:L67"/>
    <mergeCell ref="H37:I37"/>
    <mergeCell ref="B48:B58"/>
    <mergeCell ref="C48:C51"/>
    <mergeCell ref="D48:D51"/>
    <mergeCell ref="E48:E51"/>
    <mergeCell ref="H48:I48"/>
    <mergeCell ref="C52:C55"/>
    <mergeCell ref="D52:D55"/>
    <mergeCell ref="E52:E55"/>
    <mergeCell ref="H53:I53"/>
    <mergeCell ref="C56:C58"/>
    <mergeCell ref="D56:D58"/>
    <mergeCell ref="E56:E58"/>
    <mergeCell ref="K111:L111"/>
    <mergeCell ref="B59:B69"/>
    <mergeCell ref="C59:C62"/>
    <mergeCell ref="D59:D62"/>
    <mergeCell ref="E59:E62"/>
    <mergeCell ref="C63:C66"/>
    <mergeCell ref="D63:D66"/>
    <mergeCell ref="E63:E66"/>
    <mergeCell ref="H64:I64"/>
    <mergeCell ref="C67:C69"/>
    <mergeCell ref="B103:B113"/>
    <mergeCell ref="C103:C106"/>
    <mergeCell ref="D103:D106"/>
    <mergeCell ref="E103:E106"/>
    <mergeCell ref="H103:I103"/>
    <mergeCell ref="C107:C110"/>
    <mergeCell ref="D107:D110"/>
    <mergeCell ref="E107:E110"/>
    <mergeCell ref="H108:I108"/>
    <mergeCell ref="C111:C113"/>
    <mergeCell ref="D111:D113"/>
    <mergeCell ref="E111:E113"/>
    <mergeCell ref="B92:B102"/>
    <mergeCell ref="C92:C95"/>
    <mergeCell ref="K276:L276"/>
    <mergeCell ref="B279:B289"/>
    <mergeCell ref="C279:C282"/>
    <mergeCell ref="D279:D282"/>
    <mergeCell ref="E279:E282"/>
    <mergeCell ref="H279:I279"/>
    <mergeCell ref="C283:C286"/>
    <mergeCell ref="D283:D286"/>
    <mergeCell ref="E283:E286"/>
    <mergeCell ref="H284:I284"/>
    <mergeCell ref="C287:C289"/>
    <mergeCell ref="D287:D289"/>
    <mergeCell ref="E287:E289"/>
    <mergeCell ref="K287:L287"/>
    <mergeCell ref="C276:C278"/>
    <mergeCell ref="D276:D278"/>
    <mergeCell ref="H295:I295"/>
    <mergeCell ref="C298:C300"/>
    <mergeCell ref="D298:D300"/>
    <mergeCell ref="E298:E300"/>
    <mergeCell ref="B268:B278"/>
    <mergeCell ref="E268:E271"/>
    <mergeCell ref="H268:I268"/>
    <mergeCell ref="E272:E275"/>
    <mergeCell ref="H273:I273"/>
    <mergeCell ref="E276:E278"/>
    <mergeCell ref="C268:C271"/>
    <mergeCell ref="D268:D271"/>
    <mergeCell ref="C272:C275"/>
    <mergeCell ref="D272:D275"/>
    <mergeCell ref="D320:D322"/>
    <mergeCell ref="E320:E322"/>
    <mergeCell ref="K298:L298"/>
    <mergeCell ref="B301:B311"/>
    <mergeCell ref="C301:C304"/>
    <mergeCell ref="D301:D304"/>
    <mergeCell ref="E301:E304"/>
    <mergeCell ref="H301:I301"/>
    <mergeCell ref="C305:C308"/>
    <mergeCell ref="D305:D308"/>
    <mergeCell ref="E305:E308"/>
    <mergeCell ref="H306:I306"/>
    <mergeCell ref="C309:C311"/>
    <mergeCell ref="D309:D311"/>
    <mergeCell ref="E309:E311"/>
    <mergeCell ref="K309:L309"/>
    <mergeCell ref="B290:B300"/>
    <mergeCell ref="C290:C293"/>
    <mergeCell ref="D290:D293"/>
    <mergeCell ref="E290:E293"/>
    <mergeCell ref="H290:I290"/>
    <mergeCell ref="C294:C297"/>
    <mergeCell ref="D294:D297"/>
    <mergeCell ref="E294:E297"/>
    <mergeCell ref="K320:L320"/>
    <mergeCell ref="B323:B333"/>
    <mergeCell ref="C323:C326"/>
    <mergeCell ref="D323:D326"/>
    <mergeCell ref="E323:E326"/>
    <mergeCell ref="H323:I323"/>
    <mergeCell ref="C327:C330"/>
    <mergeCell ref="D327:D330"/>
    <mergeCell ref="E327:E330"/>
    <mergeCell ref="H328:I328"/>
    <mergeCell ref="C331:C333"/>
    <mergeCell ref="D331:D333"/>
    <mergeCell ref="E331:E333"/>
    <mergeCell ref="K331:L331"/>
    <mergeCell ref="B312:B322"/>
    <mergeCell ref="C312:C315"/>
    <mergeCell ref="D312:D315"/>
    <mergeCell ref="E312:E315"/>
    <mergeCell ref="H312:I312"/>
    <mergeCell ref="C316:C319"/>
    <mergeCell ref="D316:D319"/>
    <mergeCell ref="E316:E319"/>
    <mergeCell ref="H317:I317"/>
    <mergeCell ref="C320:C322"/>
  </mergeCells>
  <phoneticPr fontId="1"/>
  <pageMargins left="0.74803149606299213" right="0.15748031496062992" top="0.55118110236220474" bottom="0.15748031496062992" header="0.31496062992125984" footer="0.31496062992125984"/>
  <pageSetup paperSize="9" scale="75" fitToHeight="0" orientation="portrait" blackAndWhite="1" r:id="rId1"/>
  <rowBreaks count="6" manualBreakCount="6">
    <brk id="58" min="1" max="13" man="1"/>
    <brk id="113" min="1" max="13" man="1"/>
    <brk id="168" min="1" max="13" man="1"/>
    <brk id="223" min="1" max="13" man="1"/>
    <brk id="278" min="1" max="13" man="1"/>
    <brk id="333" min="1" max="1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EB43C8AD-0E59-4EC3-A9CD-0A22201C1D37}">
          <x14:formula1>
            <xm:f>データ!$B$3:$B$6</xm:f>
          </x14:formula1>
          <xm:sqref>G4 G92 G15 G37 G26 G48 G59 G70 G81 G103 G114 G125 G136 G147 G158 G169 G180 G191 G202 G213 G224 G235 G246 G257 G334 G268 G279 G290 G301 G312 G323</xm:sqref>
        </x14:dataValidation>
        <x14:dataValidation type="list" allowBlank="1" showInputMessage="1" showErrorMessage="1" xr:uid="{A9EC90F0-B6EC-4ACB-BBC8-04E53E69DB89}">
          <x14:formula1>
            <xm:f>データ!$C$3:$C$6</xm:f>
          </x14:formula1>
          <xm:sqref>G7 G18 G106 G29 G51 G62 G73 G84 G95 G40 G117 G128 G139 G150 G161 G172 G183 G194 G205 G216 G227 G238 G249 G260 G337 G271 G282 G293 G304 G315 G326</xm:sqref>
        </x14:dataValidation>
        <x14:dataValidation type="list" allowBlank="1" showInputMessage="1" showErrorMessage="1" xr:uid="{DC47ED19-47F4-45B9-827F-1DFB807A7914}">
          <x14:formula1>
            <xm:f>データ!$D$3:$D$7</xm:f>
          </x14:formula1>
          <xm:sqref>G5 G93 G16 G104 G27 G49 G60 G71 G82 G38 G115 G126 G137 G148 G159 G170 G181 G192 G203 G214 G225 G236 G247 G258 G335 G269 G280 G291 G302 G313 G324</xm:sqref>
        </x14:dataValidation>
        <x14:dataValidation type="list" allowBlank="1" showInputMessage="1" showErrorMessage="1" xr:uid="{315AE12E-FB43-418A-9D77-F9B69E27C9F8}">
          <x14:formula1>
            <xm:f>データ!$E$3:$E$8</xm:f>
          </x14:formula1>
          <xm:sqref>G6 G94 G17 G105 G28 G50 G61 G72 G83 G39 G116 G127 G138 G149 G160 G171 G182 G193 G204 G215 G226 G237 G248 G259 G336 G270 G281 G292 G303 G314 G325</xm:sqref>
        </x14:dataValidation>
        <x14:dataValidation type="list" allowBlank="1" showInputMessage="1" showErrorMessage="1" xr:uid="{C4D79B92-F442-4446-B109-B918734FD8DE}">
          <x14:formula1>
            <xm:f>データ!$D$40:$D$56</xm:f>
          </x14:formula1>
          <xm:sqref>G13 G24 G35 G46 G57 G68 G79 G90 G101 G112 G123 G134 G145 G156 G167 G178 G189 G200 G211 G222 G233 G244 G255 G266 G343 G277 G288 G299 G310 G321 G332</xm:sqref>
        </x14:dataValidation>
        <x14:dataValidation type="list" allowBlank="1" showInputMessage="1" showErrorMessage="1" xr:uid="{4DEF425A-109E-4BBA-B11C-CC9FEF02D9C0}">
          <x14:formula1>
            <xm:f>データ!$F$40:$F$50</xm:f>
          </x14:formula1>
          <xm:sqref>G14 G25 G36 G47 G58 G69 G80 G91 G102 G113 G124 G135 G146 G157 G168 G179 G190 G201 G212 G223 G234 G245 G256 G344 G267 G278 G289 G300 G311 G322 G333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CB4B-3492-4090-8C38-3608DCD3DE04}">
  <sheetPr>
    <tabColor rgb="FFFF0000"/>
    <pageSetUpPr fitToPage="1"/>
  </sheetPr>
  <dimension ref="B1:P147"/>
  <sheetViews>
    <sheetView showGridLines="0" tabSelected="1" view="pageBreakPreview" zoomScale="110" zoomScaleNormal="115" zoomScaleSheetLayoutView="110" workbookViewId="0">
      <selection activeCell="H7" sqref="H7"/>
    </sheetView>
  </sheetViews>
  <sheetFormatPr defaultRowHeight="18.75" x14ac:dyDescent="0.4"/>
  <cols>
    <col min="1" max="1" width="2.625" customWidth="1"/>
    <col min="3" max="3" width="14.5" customWidth="1"/>
    <col min="5" max="5" width="6.5" customWidth="1"/>
    <col min="6" max="6" width="11.75" bestFit="1" customWidth="1"/>
    <col min="7" max="7" width="16.25" customWidth="1"/>
    <col min="8" max="8" width="9.625" customWidth="1"/>
    <col min="9" max="9" width="2.625" customWidth="1"/>
    <col min="10" max="10" width="10.75" customWidth="1"/>
    <col min="11" max="11" width="2.625" customWidth="1"/>
    <col min="12" max="12" width="9.625" customWidth="1"/>
    <col min="13" max="13" width="2.625" customWidth="1"/>
    <col min="14" max="14" width="9.625" customWidth="1"/>
  </cols>
  <sheetData>
    <row r="1" spans="2:16" x14ac:dyDescent="0.4">
      <c r="B1" s="19" t="s">
        <v>230</v>
      </c>
      <c r="L1" s="19" t="str">
        <f>IF(数量集計表!I1="","",数量集計表!I1)</f>
        <v>伊丹沢Ⅱ工区</v>
      </c>
    </row>
    <row r="2" spans="2:16" ht="19.5" thickBot="1" x14ac:dyDescent="0.45">
      <c r="B2" s="2" t="s">
        <v>225</v>
      </c>
    </row>
    <row r="3" spans="2:16" ht="19.5" thickBot="1" x14ac:dyDescent="0.45">
      <c r="B3" s="116" t="s">
        <v>140</v>
      </c>
      <c r="C3" s="117" t="s">
        <v>139</v>
      </c>
      <c r="D3" s="117" t="s">
        <v>138</v>
      </c>
      <c r="E3" s="117" t="s">
        <v>137</v>
      </c>
      <c r="F3" s="382" t="s">
        <v>135</v>
      </c>
      <c r="G3" s="382"/>
      <c r="H3" s="382" t="s">
        <v>136</v>
      </c>
      <c r="I3" s="382"/>
      <c r="J3" s="382"/>
      <c r="K3" s="382"/>
      <c r="L3" s="382"/>
      <c r="M3" s="382"/>
      <c r="N3" s="383"/>
    </row>
    <row r="4" spans="2:16" x14ac:dyDescent="0.4">
      <c r="B4" s="386">
        <v>3</v>
      </c>
      <c r="C4" s="305" t="s">
        <v>364</v>
      </c>
      <c r="D4" s="367">
        <f>IF(J4="","",J4)</f>
        <v>3.87</v>
      </c>
      <c r="E4" s="297" t="s">
        <v>10</v>
      </c>
      <c r="F4" s="82" t="s">
        <v>41</v>
      </c>
      <c r="G4" s="152" t="s">
        <v>60</v>
      </c>
      <c r="H4" s="368" t="s">
        <v>116</v>
      </c>
      <c r="I4" s="369"/>
      <c r="J4" s="83">
        <v>3.87</v>
      </c>
      <c r="K4" s="84"/>
      <c r="L4" s="84"/>
      <c r="M4" s="84"/>
      <c r="N4" s="182"/>
    </row>
    <row r="5" spans="2:16" x14ac:dyDescent="0.4">
      <c r="B5" s="387"/>
      <c r="C5" s="305"/>
      <c r="D5" s="367"/>
      <c r="E5" s="297"/>
      <c r="F5" s="85" t="s">
        <v>143</v>
      </c>
      <c r="G5" s="153" t="s">
        <v>67</v>
      </c>
      <c r="H5" s="91">
        <v>21</v>
      </c>
      <c r="I5" s="2"/>
      <c r="K5" s="2"/>
      <c r="L5" s="2"/>
      <c r="M5" s="2"/>
      <c r="N5" s="122"/>
    </row>
    <row r="6" spans="2:16" x14ac:dyDescent="0.4">
      <c r="B6" s="387"/>
      <c r="C6" s="305"/>
      <c r="D6" s="367"/>
      <c r="E6" s="297"/>
      <c r="F6" s="87" t="s">
        <v>144</v>
      </c>
      <c r="G6" s="153" t="s">
        <v>96</v>
      </c>
      <c r="H6" s="103">
        <v>500</v>
      </c>
      <c r="I6" s="2"/>
      <c r="J6" s="2"/>
      <c r="K6" s="2"/>
      <c r="L6" s="2"/>
      <c r="M6" s="2"/>
      <c r="N6" s="122"/>
    </row>
    <row r="7" spans="2:16" x14ac:dyDescent="0.4">
      <c r="B7" s="387"/>
      <c r="C7" s="305"/>
      <c r="D7" s="367"/>
      <c r="E7" s="297"/>
      <c r="F7" s="85" t="s">
        <v>145</v>
      </c>
      <c r="G7" s="153" t="s">
        <v>330</v>
      </c>
      <c r="H7" s="85"/>
      <c r="I7" s="2"/>
      <c r="J7" s="2"/>
      <c r="K7" s="2"/>
      <c r="L7" s="2"/>
      <c r="M7" s="2"/>
      <c r="N7" s="122"/>
    </row>
    <row r="8" spans="2:16" x14ac:dyDescent="0.4">
      <c r="B8" s="387"/>
      <c r="C8" s="305"/>
      <c r="D8" s="367"/>
      <c r="E8" s="297"/>
      <c r="F8" s="94" t="s">
        <v>146</v>
      </c>
      <c r="G8" s="154" t="s">
        <v>109</v>
      </c>
      <c r="H8" s="94"/>
      <c r="I8" s="96"/>
      <c r="J8" s="96"/>
      <c r="K8" s="96"/>
      <c r="L8" s="96"/>
      <c r="M8" s="96"/>
      <c r="N8" s="124"/>
    </row>
    <row r="9" spans="2:16" x14ac:dyDescent="0.4">
      <c r="B9" s="388"/>
      <c r="C9" s="299" t="s">
        <v>120</v>
      </c>
      <c r="D9" s="381">
        <f>IF(H14&gt;0,L16,IF(L12="","",L12))</f>
        <v>310</v>
      </c>
      <c r="E9" s="324" t="s">
        <v>11</v>
      </c>
      <c r="F9" s="2" t="s">
        <v>121</v>
      </c>
      <c r="G9" s="90"/>
      <c r="H9" s="85" t="s">
        <v>126</v>
      </c>
      <c r="I9" s="2"/>
      <c r="J9" s="207">
        <v>1</v>
      </c>
      <c r="K9" s="363" t="str">
        <f>IF(J9="","","へ運搬")</f>
        <v>へ運搬</v>
      </c>
      <c r="L9" s="363"/>
      <c r="M9" s="8"/>
      <c r="N9" s="122"/>
    </row>
    <row r="10" spans="2:16" x14ac:dyDescent="0.4">
      <c r="B10" s="388"/>
      <c r="C10" s="341"/>
      <c r="D10" s="392"/>
      <c r="E10" s="315"/>
      <c r="F10" s="2" t="s">
        <v>122</v>
      </c>
      <c r="G10" s="155" t="s">
        <v>347</v>
      </c>
      <c r="H10" s="372" t="s">
        <v>130</v>
      </c>
      <c r="I10" s="373"/>
      <c r="J10" s="2"/>
      <c r="K10" s="8"/>
      <c r="L10" s="2"/>
      <c r="M10" s="8"/>
      <c r="N10" s="122"/>
    </row>
    <row r="11" spans="2:16" x14ac:dyDescent="0.4">
      <c r="B11" s="388"/>
      <c r="C11" s="341"/>
      <c r="D11" s="392"/>
      <c r="E11" s="315"/>
      <c r="F11" s="2" t="s">
        <v>123</v>
      </c>
      <c r="G11" s="155" t="s">
        <v>223</v>
      </c>
      <c r="H11" s="98">
        <f>IF(J4="","",J4)</f>
        <v>3.87</v>
      </c>
      <c r="I11" s="8" t="s">
        <v>134</v>
      </c>
      <c r="J11" s="139">
        <v>169.3</v>
      </c>
      <c r="K11" s="8" t="s">
        <v>134</v>
      </c>
      <c r="L11" s="175">
        <v>0.67500000000000004</v>
      </c>
      <c r="M11" s="8"/>
      <c r="N11" s="122" t="s">
        <v>131</v>
      </c>
    </row>
    <row r="12" spans="2:16" x14ac:dyDescent="0.4">
      <c r="B12" s="389"/>
      <c r="C12" s="321"/>
      <c r="D12" s="289"/>
      <c r="E12" s="321"/>
      <c r="F12" s="85"/>
      <c r="G12" s="90"/>
      <c r="H12" s="2"/>
      <c r="I12" s="8" t="s">
        <v>132</v>
      </c>
      <c r="J12" s="140">
        <f>IF(H11="","",ROUND(H11*J11*L11,2))</f>
        <v>442.25</v>
      </c>
      <c r="K12" s="8" t="s">
        <v>133</v>
      </c>
      <c r="L12" s="141">
        <f>IF(H11="","",ROUND(J12,0))</f>
        <v>442</v>
      </c>
      <c r="M12" s="8"/>
      <c r="N12" s="122"/>
    </row>
    <row r="13" spans="2:16" x14ac:dyDescent="0.4">
      <c r="B13" s="389"/>
      <c r="C13" s="321"/>
      <c r="D13" s="289"/>
      <c r="E13" s="321"/>
      <c r="F13" s="105"/>
      <c r="G13" s="90"/>
      <c r="H13" s="88" t="s">
        <v>149</v>
      </c>
      <c r="I13" s="142" t="s">
        <v>150</v>
      </c>
      <c r="J13" s="88" t="s">
        <v>151</v>
      </c>
      <c r="K13" s="8" t="s">
        <v>134</v>
      </c>
      <c r="L13" s="88" t="s">
        <v>152</v>
      </c>
      <c r="M13" s="8"/>
      <c r="N13" s="122"/>
      <c r="P13" s="166"/>
    </row>
    <row r="14" spans="2:16" x14ac:dyDescent="0.4">
      <c r="B14" s="389"/>
      <c r="C14" s="321"/>
      <c r="D14" s="289"/>
      <c r="E14" s="321"/>
      <c r="F14" s="85"/>
      <c r="G14" s="90"/>
      <c r="H14" s="143">
        <f>超過材積配分表!G44</f>
        <v>132</v>
      </c>
      <c r="I14" s="8" t="s">
        <v>153</v>
      </c>
      <c r="J14" s="144">
        <f>超過材積配分表!G50</f>
        <v>171</v>
      </c>
      <c r="K14" s="145" t="s">
        <v>154</v>
      </c>
      <c r="L14" s="146">
        <f>IF(H14="","",ROUND(H14/J14,8))</f>
        <v>0.77192981999999999</v>
      </c>
      <c r="M14" s="8"/>
      <c r="N14" s="122"/>
    </row>
    <row r="15" spans="2:16" x14ac:dyDescent="0.4">
      <c r="B15" s="389"/>
      <c r="C15" s="321"/>
      <c r="D15" s="289"/>
      <c r="E15" s="321"/>
      <c r="F15" s="85"/>
      <c r="G15" s="90"/>
      <c r="H15" s="146">
        <f>L14</f>
        <v>0.77192981999999999</v>
      </c>
      <c r="I15" s="8" t="s">
        <v>134</v>
      </c>
      <c r="J15" s="272">
        <f>超過材積配分表!H51</f>
        <v>171</v>
      </c>
      <c r="K15" s="145" t="s">
        <v>154</v>
      </c>
      <c r="L15" s="140">
        <f>IF(H15="","",ROUND(H15*J15,2))</f>
        <v>132</v>
      </c>
      <c r="M15" s="8" t="s">
        <v>133</v>
      </c>
      <c r="N15" s="148">
        <f>IF(L15="","",ROUND(L15,0))</f>
        <v>132</v>
      </c>
    </row>
    <row r="16" spans="2:16" x14ac:dyDescent="0.4">
      <c r="B16" s="389"/>
      <c r="C16" s="321"/>
      <c r="D16" s="289"/>
      <c r="E16" s="321"/>
      <c r="F16" s="162" t="str">
        <f>IF(H14&gt;0,"残地材積＝","")</f>
        <v>残地材積＝</v>
      </c>
      <c r="G16" s="163">
        <f>N15</f>
        <v>132</v>
      </c>
      <c r="H16" s="149">
        <f>IF(H14&gt;0,L12,"")</f>
        <v>442</v>
      </c>
      <c r="I16" s="107" t="s">
        <v>155</v>
      </c>
      <c r="J16" s="101">
        <f>N15</f>
        <v>132</v>
      </c>
      <c r="K16" s="107" t="s">
        <v>154</v>
      </c>
      <c r="L16" s="101">
        <f>IF(H16="","",ROUND(H16-J16,0))</f>
        <v>310</v>
      </c>
      <c r="M16" s="99"/>
      <c r="N16" s="124"/>
    </row>
    <row r="17" spans="2:14" x14ac:dyDescent="0.4">
      <c r="B17" s="386">
        <v>20</v>
      </c>
      <c r="C17" s="305" t="s">
        <v>359</v>
      </c>
      <c r="D17" s="367">
        <f>IF(J17="","",J17)</f>
        <v>0.38</v>
      </c>
      <c r="E17" s="297" t="s">
        <v>10</v>
      </c>
      <c r="F17" s="82" t="s">
        <v>41</v>
      </c>
      <c r="G17" s="152" t="s">
        <v>60</v>
      </c>
      <c r="H17" s="368" t="s">
        <v>116</v>
      </c>
      <c r="I17" s="369"/>
      <c r="J17" s="83">
        <v>0.38</v>
      </c>
      <c r="K17" s="84"/>
      <c r="L17" s="84"/>
      <c r="M17" s="84"/>
      <c r="N17" s="123"/>
    </row>
    <row r="18" spans="2:14" x14ac:dyDescent="0.4">
      <c r="B18" s="387"/>
      <c r="C18" s="305"/>
      <c r="D18" s="367"/>
      <c r="E18" s="297"/>
      <c r="F18" s="85" t="s">
        <v>143</v>
      </c>
      <c r="G18" s="153" t="s">
        <v>75</v>
      </c>
      <c r="H18" s="91">
        <v>26</v>
      </c>
      <c r="I18" s="2"/>
      <c r="J18" s="2"/>
      <c r="K18" s="2"/>
      <c r="L18" s="2"/>
      <c r="M18" s="2"/>
      <c r="N18" s="122"/>
    </row>
    <row r="19" spans="2:14" x14ac:dyDescent="0.4">
      <c r="B19" s="387"/>
      <c r="C19" s="305"/>
      <c r="D19" s="367"/>
      <c r="E19" s="297"/>
      <c r="F19" s="87" t="s">
        <v>144</v>
      </c>
      <c r="G19" s="153" t="s">
        <v>96</v>
      </c>
      <c r="H19" s="103">
        <v>500</v>
      </c>
      <c r="I19" s="2"/>
      <c r="J19" s="2"/>
      <c r="K19" s="2"/>
      <c r="L19" s="2"/>
      <c r="M19" s="2"/>
      <c r="N19" s="122"/>
    </row>
    <row r="20" spans="2:14" x14ac:dyDescent="0.4">
      <c r="B20" s="387"/>
      <c r="C20" s="305"/>
      <c r="D20" s="367"/>
      <c r="E20" s="297"/>
      <c r="F20" s="85" t="s">
        <v>145</v>
      </c>
      <c r="G20" s="153" t="s">
        <v>330</v>
      </c>
      <c r="H20" s="85"/>
      <c r="I20" s="2"/>
      <c r="J20" s="2"/>
      <c r="K20" s="2"/>
      <c r="L20" s="2"/>
      <c r="M20" s="2"/>
      <c r="N20" s="122"/>
    </row>
    <row r="21" spans="2:14" x14ac:dyDescent="0.4">
      <c r="B21" s="387"/>
      <c r="C21" s="305"/>
      <c r="D21" s="367"/>
      <c r="E21" s="297"/>
      <c r="F21" s="94" t="s">
        <v>146</v>
      </c>
      <c r="G21" s="154" t="s">
        <v>109</v>
      </c>
      <c r="H21" s="94"/>
      <c r="I21" s="96"/>
      <c r="J21" s="96"/>
      <c r="K21" s="96"/>
      <c r="L21" s="96"/>
      <c r="M21" s="96"/>
      <c r="N21" s="124"/>
    </row>
    <row r="22" spans="2:14" x14ac:dyDescent="0.4">
      <c r="B22" s="388"/>
      <c r="C22" s="299" t="s">
        <v>120</v>
      </c>
      <c r="D22" s="381">
        <f>IF(H27&gt;0,L29,IF(L25="","",L25))</f>
        <v>75</v>
      </c>
      <c r="E22" s="324" t="s">
        <v>11</v>
      </c>
      <c r="F22" s="2" t="s">
        <v>121</v>
      </c>
      <c r="G22" s="90"/>
      <c r="H22" s="85" t="s">
        <v>126</v>
      </c>
      <c r="I22" s="2"/>
      <c r="J22" s="207">
        <v>3</v>
      </c>
      <c r="K22" s="363" t="str">
        <f>IF(J22="","","へ運搬")</f>
        <v>へ運搬</v>
      </c>
      <c r="L22" s="363"/>
      <c r="M22" s="8"/>
      <c r="N22" s="122"/>
    </row>
    <row r="23" spans="2:14" x14ac:dyDescent="0.4">
      <c r="B23" s="388"/>
      <c r="C23" s="341"/>
      <c r="D23" s="392"/>
      <c r="E23" s="315"/>
      <c r="F23" s="2" t="s">
        <v>122</v>
      </c>
      <c r="G23" s="155" t="s">
        <v>338</v>
      </c>
      <c r="H23" s="372" t="s">
        <v>130</v>
      </c>
      <c r="I23" s="373"/>
      <c r="J23" s="2"/>
      <c r="K23" s="8"/>
      <c r="L23" s="2"/>
      <c r="M23" s="8"/>
      <c r="N23" s="122"/>
    </row>
    <row r="24" spans="2:14" x14ac:dyDescent="0.4">
      <c r="B24" s="388"/>
      <c r="C24" s="341"/>
      <c r="D24" s="392"/>
      <c r="E24" s="315"/>
      <c r="F24" s="2" t="s">
        <v>123</v>
      </c>
      <c r="G24" s="155" t="s">
        <v>223</v>
      </c>
      <c r="H24" s="98">
        <f>IF(J17="","",J17)</f>
        <v>0.38</v>
      </c>
      <c r="I24" s="8" t="s">
        <v>134</v>
      </c>
      <c r="J24" s="139">
        <v>294</v>
      </c>
      <c r="K24" s="8" t="s">
        <v>134</v>
      </c>
      <c r="L24" s="175">
        <v>0.67500000000000004</v>
      </c>
      <c r="M24" s="8"/>
      <c r="N24" s="122" t="s">
        <v>131</v>
      </c>
    </row>
    <row r="25" spans="2:14" x14ac:dyDescent="0.4">
      <c r="B25" s="389"/>
      <c r="C25" s="321"/>
      <c r="D25" s="289"/>
      <c r="E25" s="321"/>
      <c r="F25" s="85"/>
      <c r="G25" s="90"/>
      <c r="H25" s="2"/>
      <c r="I25" s="8" t="s">
        <v>132</v>
      </c>
      <c r="J25" s="140">
        <f>IF(H24="","",ROUND(H24*J24*L24,2))</f>
        <v>75.41</v>
      </c>
      <c r="K25" s="8" t="s">
        <v>133</v>
      </c>
      <c r="L25" s="141">
        <f>IF(H24="","",ROUND(J25,0))</f>
        <v>75</v>
      </c>
      <c r="M25" s="8"/>
      <c r="N25" s="122"/>
    </row>
    <row r="26" spans="2:14" x14ac:dyDescent="0.4">
      <c r="B26" s="389"/>
      <c r="C26" s="321"/>
      <c r="D26" s="289"/>
      <c r="E26" s="321"/>
      <c r="F26" s="105"/>
      <c r="G26" s="90"/>
      <c r="H26" s="88" t="s">
        <v>149</v>
      </c>
      <c r="I26" s="142" t="s">
        <v>150</v>
      </c>
      <c r="J26" s="88" t="s">
        <v>151</v>
      </c>
      <c r="K26" s="8" t="s">
        <v>134</v>
      </c>
      <c r="L26" s="88" t="s">
        <v>152</v>
      </c>
      <c r="M26" s="8"/>
      <c r="N26" s="122"/>
    </row>
    <row r="27" spans="2:14" x14ac:dyDescent="0.4">
      <c r="B27" s="389"/>
      <c r="C27" s="321"/>
      <c r="D27" s="289"/>
      <c r="E27" s="321"/>
      <c r="F27" s="85"/>
      <c r="G27" s="90"/>
      <c r="H27" s="143"/>
      <c r="I27" s="8" t="s">
        <v>153</v>
      </c>
      <c r="J27" s="144"/>
      <c r="K27" s="145" t="s">
        <v>154</v>
      </c>
      <c r="L27" s="146" t="str">
        <f>IF(H27="","",ROUND(H27/J27,8))</f>
        <v/>
      </c>
      <c r="M27" s="8"/>
      <c r="N27" s="122"/>
    </row>
    <row r="28" spans="2:14" x14ac:dyDescent="0.4">
      <c r="B28" s="389"/>
      <c r="C28" s="321"/>
      <c r="D28" s="289"/>
      <c r="E28" s="321"/>
      <c r="F28" s="85"/>
      <c r="G28" s="90"/>
      <c r="H28" s="146" t="str">
        <f>L27</f>
        <v/>
      </c>
      <c r="I28" s="8" t="s">
        <v>134</v>
      </c>
      <c r="J28" s="147"/>
      <c r="K28" s="145" t="s">
        <v>154</v>
      </c>
      <c r="L28" s="140" t="str">
        <f>IF(H28="","",ROUND(H28*J28,2))</f>
        <v/>
      </c>
      <c r="M28" s="8" t="s">
        <v>133</v>
      </c>
      <c r="N28" s="148" t="str">
        <f>IF(L28="","",ROUND(L28,0))</f>
        <v/>
      </c>
    </row>
    <row r="29" spans="2:14" x14ac:dyDescent="0.4">
      <c r="B29" s="389"/>
      <c r="C29" s="380"/>
      <c r="D29" s="289"/>
      <c r="E29" s="380"/>
      <c r="F29" s="162" t="str">
        <f>IF(H27&gt;0,"残地材積＝","")</f>
        <v/>
      </c>
      <c r="G29" s="163" t="str">
        <f>N28</f>
        <v/>
      </c>
      <c r="H29" s="149" t="str">
        <f>IF(H27&gt;0,L25,"")</f>
        <v/>
      </c>
      <c r="I29" s="145" t="s">
        <v>155</v>
      </c>
      <c r="J29" s="141" t="str">
        <f t="shared" ref="J29" si="0">N28</f>
        <v/>
      </c>
      <c r="K29" s="145" t="s">
        <v>154</v>
      </c>
      <c r="L29" s="141" t="str">
        <f>IF(H27="","",ROUND(H29-J29,0))</f>
        <v/>
      </c>
      <c r="M29" s="99"/>
      <c r="N29" s="124"/>
    </row>
    <row r="30" spans="2:14" ht="18.75" customHeight="1" x14ac:dyDescent="0.4">
      <c r="B30" s="386">
        <v>28</v>
      </c>
      <c r="C30" s="305" t="s">
        <v>360</v>
      </c>
      <c r="D30" s="367">
        <f t="shared" ref="D30" si="1">IF(J30="","",J30)</f>
        <v>0.4</v>
      </c>
      <c r="E30" s="297" t="s">
        <v>10</v>
      </c>
      <c r="F30" s="82" t="s">
        <v>41</v>
      </c>
      <c r="G30" s="152" t="s">
        <v>60</v>
      </c>
      <c r="H30" s="368" t="s">
        <v>116</v>
      </c>
      <c r="I30" s="369"/>
      <c r="J30" s="83">
        <v>0.4</v>
      </c>
      <c r="K30" s="84"/>
      <c r="L30" s="84"/>
      <c r="M30" s="84"/>
      <c r="N30" s="123"/>
    </row>
    <row r="31" spans="2:14" x14ac:dyDescent="0.4">
      <c r="B31" s="387"/>
      <c r="C31" s="305"/>
      <c r="D31" s="367"/>
      <c r="E31" s="297"/>
      <c r="F31" s="85" t="s">
        <v>143</v>
      </c>
      <c r="G31" s="153" t="s">
        <v>74</v>
      </c>
      <c r="H31" s="91">
        <v>24</v>
      </c>
      <c r="I31" s="2"/>
      <c r="J31" s="2"/>
      <c r="K31" s="2"/>
      <c r="L31" s="2"/>
      <c r="M31" s="2"/>
      <c r="N31" s="122"/>
    </row>
    <row r="32" spans="2:14" x14ac:dyDescent="0.4">
      <c r="B32" s="387"/>
      <c r="C32" s="305"/>
      <c r="D32" s="367"/>
      <c r="E32" s="297"/>
      <c r="F32" s="87" t="s">
        <v>144</v>
      </c>
      <c r="G32" s="153" t="s">
        <v>95</v>
      </c>
      <c r="H32" s="103">
        <v>400</v>
      </c>
      <c r="I32" s="2"/>
      <c r="J32" s="2"/>
      <c r="K32" s="2"/>
      <c r="L32" s="2"/>
      <c r="M32" s="2"/>
      <c r="N32" s="122"/>
    </row>
    <row r="33" spans="2:14" x14ac:dyDescent="0.4">
      <c r="B33" s="387"/>
      <c r="C33" s="305"/>
      <c r="D33" s="367"/>
      <c r="E33" s="297"/>
      <c r="F33" s="85" t="s">
        <v>145</v>
      </c>
      <c r="G33" s="153" t="s">
        <v>330</v>
      </c>
      <c r="H33" s="85"/>
      <c r="I33" s="2"/>
      <c r="J33" s="2"/>
      <c r="K33" s="2"/>
      <c r="L33" s="2"/>
      <c r="M33" s="2"/>
      <c r="N33" s="122"/>
    </row>
    <row r="34" spans="2:14" x14ac:dyDescent="0.4">
      <c r="B34" s="387"/>
      <c r="C34" s="305"/>
      <c r="D34" s="367"/>
      <c r="E34" s="297"/>
      <c r="F34" s="94" t="s">
        <v>146</v>
      </c>
      <c r="G34" s="154" t="s">
        <v>109</v>
      </c>
      <c r="H34" s="94"/>
      <c r="I34" s="96"/>
      <c r="J34" s="96"/>
      <c r="K34" s="96"/>
      <c r="L34" s="96"/>
      <c r="M34" s="96"/>
      <c r="N34" s="124"/>
    </row>
    <row r="35" spans="2:14" x14ac:dyDescent="0.4">
      <c r="B35" s="388"/>
      <c r="C35" s="299" t="s">
        <v>120</v>
      </c>
      <c r="D35" s="381">
        <f>IF(H40&gt;0,L42,IF(L38="","",L38))</f>
        <v>32</v>
      </c>
      <c r="E35" s="324" t="s">
        <v>11</v>
      </c>
      <c r="F35" s="2" t="s">
        <v>121</v>
      </c>
      <c r="G35" s="90"/>
      <c r="H35" s="85" t="s">
        <v>126</v>
      </c>
      <c r="I35" s="2"/>
      <c r="J35" s="207">
        <v>2</v>
      </c>
      <c r="K35" s="363" t="str">
        <f>IF(J35="","","へ運搬")</f>
        <v>へ運搬</v>
      </c>
      <c r="L35" s="363"/>
      <c r="M35" s="8"/>
      <c r="N35" s="122"/>
    </row>
    <row r="36" spans="2:14" x14ac:dyDescent="0.4">
      <c r="B36" s="388"/>
      <c r="C36" s="341"/>
      <c r="D36" s="392"/>
      <c r="E36" s="315"/>
      <c r="F36" s="2" t="s">
        <v>122</v>
      </c>
      <c r="G36" s="155" t="s">
        <v>375</v>
      </c>
      <c r="H36" s="372" t="s">
        <v>130</v>
      </c>
      <c r="I36" s="373"/>
      <c r="J36" s="2"/>
      <c r="K36" s="8"/>
      <c r="L36" s="2"/>
      <c r="M36" s="8"/>
      <c r="N36" s="122"/>
    </row>
    <row r="37" spans="2:14" x14ac:dyDescent="0.4">
      <c r="B37" s="388"/>
      <c r="C37" s="341"/>
      <c r="D37" s="392"/>
      <c r="E37" s="315"/>
      <c r="F37" s="2" t="s">
        <v>123</v>
      </c>
      <c r="G37" s="155" t="s">
        <v>223</v>
      </c>
      <c r="H37" s="98">
        <f t="shared" ref="H37" si="2">IF(J30="","",J30)</f>
        <v>0.4</v>
      </c>
      <c r="I37" s="8" t="s">
        <v>134</v>
      </c>
      <c r="J37" s="139">
        <v>183</v>
      </c>
      <c r="K37" s="8" t="s">
        <v>134</v>
      </c>
      <c r="L37" s="175">
        <v>0.67500000000000004</v>
      </c>
      <c r="M37" s="8"/>
      <c r="N37" s="122" t="s">
        <v>131</v>
      </c>
    </row>
    <row r="38" spans="2:14" x14ac:dyDescent="0.4">
      <c r="B38" s="389"/>
      <c r="C38" s="321"/>
      <c r="D38" s="289"/>
      <c r="E38" s="321"/>
      <c r="F38" s="85"/>
      <c r="G38" s="90"/>
      <c r="H38" s="2"/>
      <c r="I38" s="8" t="s">
        <v>132</v>
      </c>
      <c r="J38" s="140">
        <f>IF(H37="","",ROUND(H37*J37*L37,3))</f>
        <v>49.41</v>
      </c>
      <c r="K38" s="8" t="s">
        <v>133</v>
      </c>
      <c r="L38" s="141">
        <f t="shared" ref="L38" si="3">IF(H37="","",ROUND(J38,0))</f>
        <v>49</v>
      </c>
      <c r="M38" s="8"/>
      <c r="N38" s="122"/>
    </row>
    <row r="39" spans="2:14" x14ac:dyDescent="0.4">
      <c r="B39" s="389"/>
      <c r="C39" s="321"/>
      <c r="D39" s="289"/>
      <c r="E39" s="321"/>
      <c r="F39" s="105"/>
      <c r="G39" s="90"/>
      <c r="H39" s="88" t="s">
        <v>149</v>
      </c>
      <c r="I39" s="142" t="s">
        <v>150</v>
      </c>
      <c r="J39" s="88" t="s">
        <v>151</v>
      </c>
      <c r="K39" s="8" t="s">
        <v>134</v>
      </c>
      <c r="L39" s="88" t="s">
        <v>152</v>
      </c>
      <c r="M39" s="8"/>
      <c r="N39" s="122"/>
    </row>
    <row r="40" spans="2:14" x14ac:dyDescent="0.4">
      <c r="B40" s="389"/>
      <c r="C40" s="321"/>
      <c r="D40" s="289"/>
      <c r="E40" s="321"/>
      <c r="F40" s="85"/>
      <c r="G40" s="90"/>
      <c r="H40" s="143">
        <f>超過材積配分表!G45</f>
        <v>17</v>
      </c>
      <c r="I40" s="8" t="s">
        <v>153</v>
      </c>
      <c r="J40" s="144">
        <f>超過材積配分表!G50</f>
        <v>171</v>
      </c>
      <c r="K40" s="145" t="s">
        <v>154</v>
      </c>
      <c r="L40" s="146">
        <f>IF(H40="","",ROUND(H40/J40,8))</f>
        <v>9.9415199999999995E-2</v>
      </c>
      <c r="M40" s="8"/>
      <c r="N40" s="122"/>
    </row>
    <row r="41" spans="2:14" x14ac:dyDescent="0.4">
      <c r="B41" s="389"/>
      <c r="C41" s="321"/>
      <c r="D41" s="289"/>
      <c r="E41" s="321"/>
      <c r="F41" s="85"/>
      <c r="G41" s="90"/>
      <c r="H41" s="146">
        <f>L40</f>
        <v>9.9415199999999995E-2</v>
      </c>
      <c r="I41" s="8" t="s">
        <v>134</v>
      </c>
      <c r="J41" s="272">
        <f>超過材積配分表!H51</f>
        <v>171</v>
      </c>
      <c r="K41" s="145" t="s">
        <v>154</v>
      </c>
      <c r="L41" s="140">
        <f>IF(H41="","",ROUND(H41*J41,2))</f>
        <v>17</v>
      </c>
      <c r="M41" s="8" t="s">
        <v>133</v>
      </c>
      <c r="N41" s="148">
        <f>IF(L41="","",ROUND(L41,0))</f>
        <v>17</v>
      </c>
    </row>
    <row r="42" spans="2:14" x14ac:dyDescent="0.4">
      <c r="B42" s="389"/>
      <c r="C42" s="321"/>
      <c r="D42" s="289"/>
      <c r="E42" s="321"/>
      <c r="F42" s="162" t="str">
        <f>IF(H40&gt;0,"残地材積＝","")</f>
        <v>残地材積＝</v>
      </c>
      <c r="G42" s="163">
        <f>N41</f>
        <v>17</v>
      </c>
      <c r="H42" s="149">
        <f>IF(H40&gt;0,L38,"")</f>
        <v>49</v>
      </c>
      <c r="I42" s="145" t="s">
        <v>155</v>
      </c>
      <c r="J42" s="141">
        <f t="shared" ref="J42" si="4">N41</f>
        <v>17</v>
      </c>
      <c r="K42" s="145" t="s">
        <v>154</v>
      </c>
      <c r="L42" s="141">
        <f>IF(H40="","",ROUND(H42-J42,0))</f>
        <v>32</v>
      </c>
      <c r="M42" s="99"/>
      <c r="N42" s="124"/>
    </row>
    <row r="43" spans="2:14" ht="18.75" customHeight="1" x14ac:dyDescent="0.4">
      <c r="B43" s="386">
        <v>30</v>
      </c>
      <c r="C43" s="305" t="s">
        <v>360</v>
      </c>
      <c r="D43" s="367">
        <f t="shared" ref="D43" si="5">IF(J43="","",J43)</f>
        <v>7.0000000000000007E-2</v>
      </c>
      <c r="E43" s="297" t="s">
        <v>10</v>
      </c>
      <c r="F43" s="82" t="s">
        <v>41</v>
      </c>
      <c r="G43" s="152" t="s">
        <v>60</v>
      </c>
      <c r="H43" s="368" t="s">
        <v>116</v>
      </c>
      <c r="I43" s="369"/>
      <c r="J43" s="83">
        <v>7.0000000000000007E-2</v>
      </c>
      <c r="K43" s="84"/>
      <c r="L43" s="84"/>
      <c r="M43" s="84"/>
      <c r="N43" s="123"/>
    </row>
    <row r="44" spans="2:14" x14ac:dyDescent="0.4">
      <c r="B44" s="387"/>
      <c r="C44" s="305"/>
      <c r="D44" s="367"/>
      <c r="E44" s="297"/>
      <c r="F44" s="85" t="s">
        <v>143</v>
      </c>
      <c r="G44" s="153" t="s">
        <v>75</v>
      </c>
      <c r="H44" s="91">
        <v>25</v>
      </c>
      <c r="I44" s="2"/>
      <c r="J44" s="2"/>
      <c r="K44" s="2"/>
      <c r="L44" s="2"/>
      <c r="M44" s="2"/>
      <c r="N44" s="122"/>
    </row>
    <row r="45" spans="2:14" x14ac:dyDescent="0.4">
      <c r="B45" s="387"/>
      <c r="C45" s="305"/>
      <c r="D45" s="367"/>
      <c r="E45" s="297"/>
      <c r="F45" s="87" t="s">
        <v>144</v>
      </c>
      <c r="G45" s="153" t="s">
        <v>94</v>
      </c>
      <c r="H45" s="103">
        <v>300</v>
      </c>
      <c r="I45" s="2"/>
      <c r="J45" s="2"/>
      <c r="K45" s="2"/>
      <c r="L45" s="2"/>
      <c r="M45" s="2"/>
      <c r="N45" s="122"/>
    </row>
    <row r="46" spans="2:14" x14ac:dyDescent="0.4">
      <c r="B46" s="387"/>
      <c r="C46" s="305"/>
      <c r="D46" s="367"/>
      <c r="E46" s="297"/>
      <c r="F46" s="85" t="s">
        <v>145</v>
      </c>
      <c r="G46" s="153" t="s">
        <v>330</v>
      </c>
      <c r="H46" s="85"/>
      <c r="I46" s="2"/>
      <c r="J46" s="2"/>
      <c r="K46" s="2"/>
      <c r="L46" s="2"/>
      <c r="M46" s="2"/>
      <c r="N46" s="122"/>
    </row>
    <row r="47" spans="2:14" x14ac:dyDescent="0.4">
      <c r="B47" s="387"/>
      <c r="C47" s="305"/>
      <c r="D47" s="367"/>
      <c r="E47" s="297"/>
      <c r="F47" s="94" t="s">
        <v>146</v>
      </c>
      <c r="G47" s="154" t="s">
        <v>109</v>
      </c>
      <c r="H47" s="94"/>
      <c r="I47" s="96"/>
      <c r="J47" s="96"/>
      <c r="K47" s="96"/>
      <c r="L47" s="96"/>
      <c r="M47" s="96"/>
      <c r="N47" s="124"/>
    </row>
    <row r="48" spans="2:14" x14ac:dyDescent="0.4">
      <c r="B48" s="388"/>
      <c r="C48" s="299" t="s">
        <v>120</v>
      </c>
      <c r="D48" s="381">
        <f>IF(H53&gt;0,L55,IF(L51="","",L51))</f>
        <v>6</v>
      </c>
      <c r="E48" s="324" t="s">
        <v>11</v>
      </c>
      <c r="F48" s="2" t="s">
        <v>121</v>
      </c>
      <c r="G48" s="90"/>
      <c r="H48" s="85" t="s">
        <v>126</v>
      </c>
      <c r="I48" s="2"/>
      <c r="J48" s="207">
        <v>2</v>
      </c>
      <c r="K48" s="363" t="str">
        <f>IF(J48="","","へ運搬")</f>
        <v>へ運搬</v>
      </c>
      <c r="L48" s="363"/>
      <c r="M48" s="8"/>
      <c r="N48" s="122"/>
    </row>
    <row r="49" spans="2:14" x14ac:dyDescent="0.4">
      <c r="B49" s="388"/>
      <c r="C49" s="341"/>
      <c r="D49" s="392"/>
      <c r="E49" s="315"/>
      <c r="F49" s="2" t="s">
        <v>122</v>
      </c>
      <c r="G49" s="155" t="s">
        <v>375</v>
      </c>
      <c r="H49" s="372" t="s">
        <v>130</v>
      </c>
      <c r="I49" s="373"/>
      <c r="J49" s="2"/>
      <c r="K49" s="8"/>
      <c r="L49" s="2"/>
      <c r="M49" s="8"/>
      <c r="N49" s="122"/>
    </row>
    <row r="50" spans="2:14" x14ac:dyDescent="0.4">
      <c r="B50" s="388"/>
      <c r="C50" s="341"/>
      <c r="D50" s="392"/>
      <c r="E50" s="315"/>
      <c r="F50" s="2" t="s">
        <v>123</v>
      </c>
      <c r="G50" s="155" t="s">
        <v>223</v>
      </c>
      <c r="H50" s="98">
        <f t="shared" ref="H50" si="6">IF(J43="","",J43)</f>
        <v>7.0000000000000007E-2</v>
      </c>
      <c r="I50" s="8" t="s">
        <v>134</v>
      </c>
      <c r="J50" s="139">
        <v>130</v>
      </c>
      <c r="K50" s="8" t="s">
        <v>134</v>
      </c>
      <c r="L50" s="175">
        <v>0.67500000000000004</v>
      </c>
      <c r="M50" s="8"/>
      <c r="N50" s="122" t="s">
        <v>131</v>
      </c>
    </row>
    <row r="51" spans="2:14" x14ac:dyDescent="0.4">
      <c r="B51" s="389"/>
      <c r="C51" s="321"/>
      <c r="D51" s="289"/>
      <c r="E51" s="321"/>
      <c r="F51" s="85"/>
      <c r="G51" s="90"/>
      <c r="H51" s="2"/>
      <c r="I51" s="8" t="s">
        <v>132</v>
      </c>
      <c r="J51" s="140">
        <f>IF(H50="","",ROUND(H50*J50*L50,2))</f>
        <v>6.14</v>
      </c>
      <c r="K51" s="8" t="s">
        <v>133</v>
      </c>
      <c r="L51" s="141">
        <f t="shared" ref="L51" si="7">IF(H50="","",ROUND(J51,0))</f>
        <v>6</v>
      </c>
      <c r="M51" s="8"/>
      <c r="N51" s="122"/>
    </row>
    <row r="52" spans="2:14" x14ac:dyDescent="0.4">
      <c r="B52" s="389"/>
      <c r="C52" s="321"/>
      <c r="D52" s="289"/>
      <c r="E52" s="321"/>
      <c r="F52" s="105"/>
      <c r="G52" s="90"/>
      <c r="H52" s="88" t="s">
        <v>149</v>
      </c>
      <c r="I52" s="142" t="s">
        <v>150</v>
      </c>
      <c r="J52" s="88" t="s">
        <v>151</v>
      </c>
      <c r="K52" s="8" t="s">
        <v>134</v>
      </c>
      <c r="L52" s="88" t="s">
        <v>152</v>
      </c>
      <c r="M52" s="8"/>
      <c r="N52" s="122"/>
    </row>
    <row r="53" spans="2:14" x14ac:dyDescent="0.4">
      <c r="B53" s="389"/>
      <c r="C53" s="321"/>
      <c r="D53" s="289"/>
      <c r="E53" s="321"/>
      <c r="F53" s="85"/>
      <c r="G53" s="90"/>
      <c r="H53" s="143"/>
      <c r="I53" s="8" t="s">
        <v>153</v>
      </c>
      <c r="J53" s="144"/>
      <c r="K53" s="145" t="s">
        <v>154</v>
      </c>
      <c r="L53" s="146" t="str">
        <f>IF(H53="","",ROUND(H53/J53,8))</f>
        <v/>
      </c>
      <c r="M53" s="8"/>
      <c r="N53" s="122"/>
    </row>
    <row r="54" spans="2:14" x14ac:dyDescent="0.4">
      <c r="B54" s="389"/>
      <c r="C54" s="321"/>
      <c r="D54" s="289"/>
      <c r="E54" s="321"/>
      <c r="F54" s="85"/>
      <c r="G54" s="90"/>
      <c r="H54" s="146" t="str">
        <f>L53</f>
        <v/>
      </c>
      <c r="I54" s="8" t="s">
        <v>134</v>
      </c>
      <c r="J54" s="147"/>
      <c r="K54" s="145" t="s">
        <v>154</v>
      </c>
      <c r="L54" s="140" t="str">
        <f>IF(H54="","",ROUND(H54*J54,2))</f>
        <v/>
      </c>
      <c r="M54" s="8" t="s">
        <v>133</v>
      </c>
      <c r="N54" s="148" t="str">
        <f>IF(L54="","",ROUND(L54,0))</f>
        <v/>
      </c>
    </row>
    <row r="55" spans="2:14" ht="19.5" thickBot="1" x14ac:dyDescent="0.45">
      <c r="B55" s="390"/>
      <c r="C55" s="391"/>
      <c r="D55" s="393"/>
      <c r="E55" s="391"/>
      <c r="F55" s="183" t="str">
        <f>IF(H53&gt;0,"残地材積＝","")</f>
        <v/>
      </c>
      <c r="G55" s="184" t="str">
        <f>N54</f>
        <v/>
      </c>
      <c r="H55" s="185" t="str">
        <f>IF(H53&gt;0,L51,"")</f>
        <v/>
      </c>
      <c r="I55" s="186" t="s">
        <v>155</v>
      </c>
      <c r="J55" s="187" t="str">
        <f t="shared" ref="J55" si="8">N54</f>
        <v/>
      </c>
      <c r="K55" s="186" t="s">
        <v>154</v>
      </c>
      <c r="L55" s="187" t="str">
        <f>IF(H53="","",ROUND(H55-J55,0))</f>
        <v/>
      </c>
      <c r="M55" s="169"/>
      <c r="N55" s="129"/>
    </row>
    <row r="56" spans="2:14" ht="18.75" customHeight="1" x14ac:dyDescent="0.4">
      <c r="B56" s="387">
        <v>38</v>
      </c>
      <c r="C56" s="378" t="s">
        <v>360</v>
      </c>
      <c r="D56" s="379">
        <f t="shared" ref="D56" si="9">IF(J56="","",J56)</f>
        <v>0.83</v>
      </c>
      <c r="E56" s="380" t="s">
        <v>10</v>
      </c>
      <c r="F56" s="85" t="s">
        <v>41</v>
      </c>
      <c r="G56" s="153" t="s">
        <v>60</v>
      </c>
      <c r="H56" s="372" t="s">
        <v>116</v>
      </c>
      <c r="I56" s="373"/>
      <c r="J56" s="136">
        <v>0.83</v>
      </c>
      <c r="K56" s="2"/>
      <c r="L56" s="2"/>
      <c r="M56" s="2"/>
      <c r="N56" s="122"/>
    </row>
    <row r="57" spans="2:14" x14ac:dyDescent="0.4">
      <c r="B57" s="387"/>
      <c r="C57" s="305"/>
      <c r="D57" s="367"/>
      <c r="E57" s="297"/>
      <c r="F57" s="85" t="s">
        <v>143</v>
      </c>
      <c r="G57" s="153" t="s">
        <v>74</v>
      </c>
      <c r="H57" s="91">
        <v>23</v>
      </c>
      <c r="I57" s="2"/>
      <c r="J57" s="2"/>
      <c r="K57" s="2"/>
      <c r="L57" s="2"/>
      <c r="M57" s="2"/>
      <c r="N57" s="122"/>
    </row>
    <row r="58" spans="2:14" x14ac:dyDescent="0.4">
      <c r="B58" s="387"/>
      <c r="C58" s="305"/>
      <c r="D58" s="367"/>
      <c r="E58" s="297"/>
      <c r="F58" s="87" t="s">
        <v>144</v>
      </c>
      <c r="G58" s="153" t="s">
        <v>95</v>
      </c>
      <c r="H58" s="103">
        <v>400</v>
      </c>
      <c r="I58" s="2"/>
      <c r="J58" s="2"/>
      <c r="K58" s="2"/>
      <c r="L58" s="2"/>
      <c r="M58" s="2"/>
      <c r="N58" s="122"/>
    </row>
    <row r="59" spans="2:14" x14ac:dyDescent="0.4">
      <c r="B59" s="387"/>
      <c r="C59" s="305"/>
      <c r="D59" s="367"/>
      <c r="E59" s="297"/>
      <c r="F59" s="85" t="s">
        <v>145</v>
      </c>
      <c r="G59" s="153" t="s">
        <v>330</v>
      </c>
      <c r="H59" s="85"/>
      <c r="I59" s="2"/>
      <c r="J59" s="2"/>
      <c r="K59" s="2"/>
      <c r="L59" s="2"/>
      <c r="M59" s="2"/>
      <c r="N59" s="122"/>
    </row>
    <row r="60" spans="2:14" x14ac:dyDescent="0.4">
      <c r="B60" s="387"/>
      <c r="C60" s="305"/>
      <c r="D60" s="367"/>
      <c r="E60" s="297"/>
      <c r="F60" s="94" t="s">
        <v>146</v>
      </c>
      <c r="G60" s="154" t="s">
        <v>109</v>
      </c>
      <c r="H60" s="94"/>
      <c r="I60" s="96"/>
      <c r="J60" s="96"/>
      <c r="K60" s="96"/>
      <c r="L60" s="96"/>
      <c r="M60" s="96"/>
      <c r="N60" s="124"/>
    </row>
    <row r="61" spans="2:14" x14ac:dyDescent="0.4">
      <c r="B61" s="388"/>
      <c r="C61" s="299" t="s">
        <v>120</v>
      </c>
      <c r="D61" s="381">
        <f>IF(H66&gt;0,L68,IF(L64="","",L64))</f>
        <v>66</v>
      </c>
      <c r="E61" s="324" t="s">
        <v>11</v>
      </c>
      <c r="F61" s="2" t="s">
        <v>121</v>
      </c>
      <c r="G61" s="90"/>
      <c r="H61" s="85" t="s">
        <v>126</v>
      </c>
      <c r="I61" s="2"/>
      <c r="J61" s="207">
        <v>2</v>
      </c>
      <c r="K61" s="363" t="str">
        <f>IF(J61="","","へ運搬")</f>
        <v>へ運搬</v>
      </c>
      <c r="L61" s="363"/>
      <c r="M61" s="8"/>
      <c r="N61" s="122"/>
    </row>
    <row r="62" spans="2:14" x14ac:dyDescent="0.4">
      <c r="B62" s="388"/>
      <c r="C62" s="341"/>
      <c r="D62" s="392"/>
      <c r="E62" s="315"/>
      <c r="F62" s="2" t="s">
        <v>122</v>
      </c>
      <c r="G62" s="155" t="s">
        <v>343</v>
      </c>
      <c r="H62" s="372" t="s">
        <v>130</v>
      </c>
      <c r="I62" s="373"/>
      <c r="J62" s="2"/>
      <c r="K62" s="8"/>
      <c r="L62" s="2"/>
      <c r="M62" s="8"/>
      <c r="N62" s="122"/>
    </row>
    <row r="63" spans="2:14" x14ac:dyDescent="0.4">
      <c r="B63" s="388"/>
      <c r="C63" s="341"/>
      <c r="D63" s="392"/>
      <c r="E63" s="315"/>
      <c r="F63" s="2" t="s">
        <v>123</v>
      </c>
      <c r="G63" s="155" t="s">
        <v>223</v>
      </c>
      <c r="H63" s="98">
        <f t="shared" ref="H63" si="10">IF(J56="","",J56)</f>
        <v>0.83</v>
      </c>
      <c r="I63" s="8" t="s">
        <v>134</v>
      </c>
      <c r="J63" s="139">
        <v>157.5</v>
      </c>
      <c r="K63" s="8" t="s">
        <v>134</v>
      </c>
      <c r="L63" s="175">
        <v>0.67500000000000004</v>
      </c>
      <c r="M63" s="8"/>
      <c r="N63" s="122" t="s">
        <v>131</v>
      </c>
    </row>
    <row r="64" spans="2:14" x14ac:dyDescent="0.4">
      <c r="B64" s="389"/>
      <c r="C64" s="321"/>
      <c r="D64" s="289"/>
      <c r="E64" s="321"/>
      <c r="F64" s="85"/>
      <c r="G64" s="90"/>
      <c r="H64" s="2"/>
      <c r="I64" s="8" t="s">
        <v>132</v>
      </c>
      <c r="J64" s="140">
        <f>IF(H63="","",ROUND(H63*J63*L63,2))</f>
        <v>88.24</v>
      </c>
      <c r="K64" s="8" t="s">
        <v>133</v>
      </c>
      <c r="L64" s="141">
        <f t="shared" ref="L64" si="11">IF(H63="","",ROUND(J64,0))</f>
        <v>88</v>
      </c>
      <c r="M64" s="8"/>
      <c r="N64" s="122"/>
    </row>
    <row r="65" spans="2:14" x14ac:dyDescent="0.4">
      <c r="B65" s="389"/>
      <c r="C65" s="321"/>
      <c r="D65" s="289"/>
      <c r="E65" s="321"/>
      <c r="F65" s="105"/>
      <c r="G65" s="90"/>
      <c r="H65" s="88" t="s">
        <v>149</v>
      </c>
      <c r="I65" s="142" t="s">
        <v>150</v>
      </c>
      <c r="J65" s="88" t="s">
        <v>151</v>
      </c>
      <c r="K65" s="8" t="s">
        <v>134</v>
      </c>
      <c r="L65" s="88" t="s">
        <v>152</v>
      </c>
      <c r="M65" s="8"/>
      <c r="N65" s="122"/>
    </row>
    <row r="66" spans="2:14" x14ac:dyDescent="0.4">
      <c r="B66" s="389"/>
      <c r="C66" s="321"/>
      <c r="D66" s="289"/>
      <c r="E66" s="321"/>
      <c r="F66" s="85"/>
      <c r="G66" s="90"/>
      <c r="H66" s="143">
        <f>超過材積配分表!G47</f>
        <v>22</v>
      </c>
      <c r="I66" s="8" t="s">
        <v>153</v>
      </c>
      <c r="J66" s="144">
        <f>超過材積配分表!G50</f>
        <v>171</v>
      </c>
      <c r="K66" s="145" t="s">
        <v>154</v>
      </c>
      <c r="L66" s="146">
        <f>IF(H66="","",ROUND(H66/J66,8))</f>
        <v>0.12865497000000001</v>
      </c>
      <c r="M66" s="8"/>
      <c r="N66" s="122"/>
    </row>
    <row r="67" spans="2:14" x14ac:dyDescent="0.4">
      <c r="B67" s="389"/>
      <c r="C67" s="321"/>
      <c r="D67" s="289"/>
      <c r="E67" s="321"/>
      <c r="F67" s="85"/>
      <c r="G67" s="90"/>
      <c r="H67" s="146">
        <f>L66</f>
        <v>0.12865497000000001</v>
      </c>
      <c r="I67" s="8" t="s">
        <v>134</v>
      </c>
      <c r="J67" s="272">
        <f>超過材積配分表!H51</f>
        <v>171</v>
      </c>
      <c r="K67" s="145" t="s">
        <v>154</v>
      </c>
      <c r="L67" s="140">
        <f>IF(H67="","",ROUND(H67*J67,2))</f>
        <v>22</v>
      </c>
      <c r="M67" s="8" t="s">
        <v>133</v>
      </c>
      <c r="N67" s="148">
        <f>IF(L67="","",ROUND(L67,0))</f>
        <v>22</v>
      </c>
    </row>
    <row r="68" spans="2:14" x14ac:dyDescent="0.4">
      <c r="B68" s="394"/>
      <c r="C68" s="380"/>
      <c r="D68" s="395"/>
      <c r="E68" s="380"/>
      <c r="F68" s="164" t="str">
        <f>IF(H66&gt;0,"残地材積＝","")</f>
        <v>残地材積＝</v>
      </c>
      <c r="G68" s="165">
        <f>N67</f>
        <v>22</v>
      </c>
      <c r="H68" s="106">
        <f>IF(H66&gt;0,L64,"")</f>
        <v>88</v>
      </c>
      <c r="I68" s="107" t="s">
        <v>155</v>
      </c>
      <c r="J68" s="101">
        <f t="shared" ref="J68" si="12">N67</f>
        <v>22</v>
      </c>
      <c r="K68" s="107" t="s">
        <v>154</v>
      </c>
      <c r="L68" s="101">
        <f>IF(H66="","",ROUND(H68-J68,0))</f>
        <v>66</v>
      </c>
      <c r="M68" s="99"/>
      <c r="N68" s="124"/>
    </row>
    <row r="69" spans="2:14" ht="18.75" customHeight="1" x14ac:dyDescent="0.4">
      <c r="B69" s="387"/>
      <c r="C69" s="378" t="s">
        <v>359</v>
      </c>
      <c r="D69" s="379" t="str">
        <f t="shared" ref="D69" si="13">IF(J69="","",J69)</f>
        <v/>
      </c>
      <c r="E69" s="380" t="s">
        <v>10</v>
      </c>
      <c r="F69" s="85" t="s">
        <v>41</v>
      </c>
      <c r="G69" s="153" t="s">
        <v>60</v>
      </c>
      <c r="H69" s="372" t="s">
        <v>116</v>
      </c>
      <c r="I69" s="373"/>
      <c r="J69" s="136"/>
      <c r="K69" s="2"/>
      <c r="L69" s="2"/>
      <c r="M69" s="2"/>
      <c r="N69" s="122"/>
    </row>
    <row r="70" spans="2:14" x14ac:dyDescent="0.4">
      <c r="B70" s="387"/>
      <c r="C70" s="305"/>
      <c r="D70" s="367"/>
      <c r="E70" s="297"/>
      <c r="F70" s="85" t="s">
        <v>143</v>
      </c>
      <c r="G70" s="153" t="s">
        <v>75</v>
      </c>
      <c r="H70" s="91">
        <v>35</v>
      </c>
      <c r="I70" s="2"/>
      <c r="J70" s="2"/>
      <c r="K70" s="2"/>
      <c r="L70" s="2"/>
      <c r="M70" s="2"/>
      <c r="N70" s="122"/>
    </row>
    <row r="71" spans="2:14" x14ac:dyDescent="0.4">
      <c r="B71" s="387"/>
      <c r="C71" s="305"/>
      <c r="D71" s="367"/>
      <c r="E71" s="297"/>
      <c r="F71" s="87" t="s">
        <v>144</v>
      </c>
      <c r="G71" s="153" t="s">
        <v>98</v>
      </c>
      <c r="H71" s="103">
        <v>700</v>
      </c>
      <c r="I71" s="2"/>
      <c r="J71" s="2"/>
      <c r="K71" s="2"/>
      <c r="L71" s="2"/>
      <c r="M71" s="2"/>
      <c r="N71" s="122"/>
    </row>
    <row r="72" spans="2:14" x14ac:dyDescent="0.4">
      <c r="B72" s="387"/>
      <c r="C72" s="305"/>
      <c r="D72" s="367"/>
      <c r="E72" s="297"/>
      <c r="F72" s="85" t="s">
        <v>145</v>
      </c>
      <c r="G72" s="153" t="s">
        <v>337</v>
      </c>
      <c r="H72" s="85"/>
      <c r="I72" s="2"/>
      <c r="J72" s="2"/>
      <c r="K72" s="2"/>
      <c r="L72" s="2"/>
      <c r="M72" s="2"/>
      <c r="N72" s="122"/>
    </row>
    <row r="73" spans="2:14" x14ac:dyDescent="0.4">
      <c r="B73" s="387"/>
      <c r="C73" s="305"/>
      <c r="D73" s="367"/>
      <c r="E73" s="297"/>
      <c r="F73" s="94" t="s">
        <v>146</v>
      </c>
      <c r="G73" s="154" t="s">
        <v>109</v>
      </c>
      <c r="H73" s="94"/>
      <c r="I73" s="96"/>
      <c r="J73" s="96"/>
      <c r="K73" s="96"/>
      <c r="L73" s="96"/>
      <c r="M73" s="96"/>
      <c r="N73" s="124"/>
    </row>
    <row r="74" spans="2:14" x14ac:dyDescent="0.4">
      <c r="B74" s="388"/>
      <c r="C74" s="299" t="s">
        <v>120</v>
      </c>
      <c r="D74" s="381" t="e">
        <f>IF(H79&gt;0,L81,IF(L77="","",L77))</f>
        <v>#VALUE!</v>
      </c>
      <c r="E74" s="324" t="s">
        <v>11</v>
      </c>
      <c r="F74" s="2" t="s">
        <v>121</v>
      </c>
      <c r="G74" s="90"/>
      <c r="H74" s="85" t="s">
        <v>126</v>
      </c>
      <c r="I74" s="2"/>
      <c r="J74" s="207">
        <v>4</v>
      </c>
      <c r="K74" s="363" t="str">
        <f>IF(J74="","","へ運搬")</f>
        <v>へ運搬</v>
      </c>
      <c r="L74" s="363"/>
      <c r="M74" s="8"/>
      <c r="N74" s="122"/>
    </row>
    <row r="75" spans="2:14" x14ac:dyDescent="0.4">
      <c r="B75" s="388"/>
      <c r="C75" s="341"/>
      <c r="D75" s="392"/>
      <c r="E75" s="315"/>
      <c r="F75" s="2" t="s">
        <v>122</v>
      </c>
      <c r="G75" s="155" t="s">
        <v>342</v>
      </c>
      <c r="H75" s="372" t="s">
        <v>130</v>
      </c>
      <c r="I75" s="373"/>
      <c r="J75" s="2"/>
      <c r="K75" s="8"/>
      <c r="L75" s="2"/>
      <c r="M75" s="8"/>
      <c r="N75" s="122"/>
    </row>
    <row r="76" spans="2:14" x14ac:dyDescent="0.4">
      <c r="B76" s="388"/>
      <c r="C76" s="341"/>
      <c r="D76" s="392"/>
      <c r="E76" s="315"/>
      <c r="F76" s="2" t="s">
        <v>123</v>
      </c>
      <c r="G76" s="155" t="s">
        <v>223</v>
      </c>
      <c r="H76" s="98" t="str">
        <f t="shared" ref="H76" si="14">IF(J69="","",J69)</f>
        <v/>
      </c>
      <c r="I76" s="8" t="s">
        <v>134</v>
      </c>
      <c r="J76" s="139">
        <v>697</v>
      </c>
      <c r="K76" s="8" t="s">
        <v>134</v>
      </c>
      <c r="L76" s="175">
        <v>0.67500000000000004</v>
      </c>
      <c r="M76" s="8"/>
      <c r="N76" s="122" t="s">
        <v>131</v>
      </c>
    </row>
    <row r="77" spans="2:14" x14ac:dyDescent="0.4">
      <c r="B77" s="389"/>
      <c r="C77" s="321"/>
      <c r="D77" s="289"/>
      <c r="E77" s="321"/>
      <c r="F77" s="85"/>
      <c r="G77" s="90"/>
      <c r="H77" s="2"/>
      <c r="I77" s="8" t="s">
        <v>132</v>
      </c>
      <c r="J77" s="140" t="str">
        <f>IF(H76="","",ROUND(H76*J76*L76,2))</f>
        <v/>
      </c>
      <c r="K77" s="8" t="s">
        <v>133</v>
      </c>
      <c r="L77" s="141" t="str">
        <f t="shared" ref="L77" si="15">IF(H76="","",ROUND(J77,0))</f>
        <v/>
      </c>
      <c r="M77" s="8"/>
      <c r="N77" s="122"/>
    </row>
    <row r="78" spans="2:14" x14ac:dyDescent="0.4">
      <c r="B78" s="389"/>
      <c r="C78" s="321"/>
      <c r="D78" s="289"/>
      <c r="E78" s="321"/>
      <c r="F78" s="105"/>
      <c r="G78" s="90"/>
      <c r="H78" s="88" t="s">
        <v>149</v>
      </c>
      <c r="I78" s="142" t="s">
        <v>150</v>
      </c>
      <c r="J78" s="88" t="s">
        <v>151</v>
      </c>
      <c r="K78" s="8" t="s">
        <v>134</v>
      </c>
      <c r="L78" s="88" t="s">
        <v>152</v>
      </c>
      <c r="M78" s="8"/>
      <c r="N78" s="122"/>
    </row>
    <row r="79" spans="2:14" x14ac:dyDescent="0.4">
      <c r="B79" s="389"/>
      <c r="C79" s="321"/>
      <c r="D79" s="289"/>
      <c r="E79" s="321"/>
      <c r="F79" s="85"/>
      <c r="G79" s="90"/>
      <c r="H79" s="143">
        <v>86</v>
      </c>
      <c r="I79" s="8" t="s">
        <v>153</v>
      </c>
      <c r="J79" s="144">
        <v>355</v>
      </c>
      <c r="K79" s="145" t="s">
        <v>154</v>
      </c>
      <c r="L79" s="146">
        <f>IF(H79="","",ROUND(H79/J79,8))</f>
        <v>0.24225352</v>
      </c>
      <c r="M79" s="8"/>
      <c r="N79" s="122"/>
    </row>
    <row r="80" spans="2:14" x14ac:dyDescent="0.4">
      <c r="B80" s="389"/>
      <c r="C80" s="321"/>
      <c r="D80" s="289"/>
      <c r="E80" s="321"/>
      <c r="F80" s="85"/>
      <c r="G80" s="90"/>
      <c r="H80" s="146">
        <f>L79</f>
        <v>0.24225352</v>
      </c>
      <c r="I80" s="8" t="s">
        <v>134</v>
      </c>
      <c r="J80" s="147">
        <v>178</v>
      </c>
      <c r="K80" s="145" t="s">
        <v>154</v>
      </c>
      <c r="L80" s="140">
        <f>IF(H80="","",ROUND(H80*J80,2))</f>
        <v>43.12</v>
      </c>
      <c r="M80" s="8" t="s">
        <v>133</v>
      </c>
      <c r="N80" s="148">
        <f>IF(L80="","",ROUND(L80,0))</f>
        <v>43</v>
      </c>
    </row>
    <row r="81" spans="2:14" x14ac:dyDescent="0.4">
      <c r="B81" s="389"/>
      <c r="C81" s="321"/>
      <c r="D81" s="289"/>
      <c r="E81" s="321"/>
      <c r="F81" s="162" t="str">
        <f>IF(H79&gt;0,"残地材積＝","")</f>
        <v>残地材積＝</v>
      </c>
      <c r="G81" s="163">
        <f>N80</f>
        <v>43</v>
      </c>
      <c r="H81" s="149" t="str">
        <f>IF(H79&gt;0,L77,"")</f>
        <v/>
      </c>
      <c r="I81" s="145" t="s">
        <v>155</v>
      </c>
      <c r="J81" s="141">
        <f t="shared" ref="J81" si="16">N80</f>
        <v>43</v>
      </c>
      <c r="K81" s="145" t="s">
        <v>154</v>
      </c>
      <c r="L81" s="141" t="e">
        <f>IF(H79="","",ROUND(H81-J81,0))</f>
        <v>#VALUE!</v>
      </c>
      <c r="M81" s="99"/>
      <c r="N81" s="124"/>
    </row>
    <row r="82" spans="2:14" ht="18.75" customHeight="1" x14ac:dyDescent="0.4">
      <c r="B82" s="386"/>
      <c r="C82" s="305" t="s">
        <v>361</v>
      </c>
      <c r="D82" s="367">
        <f t="shared" ref="D82" si="17">IF(J82="","",J82)</f>
        <v>0.61</v>
      </c>
      <c r="E82" s="297" t="s">
        <v>10</v>
      </c>
      <c r="F82" s="82" t="s">
        <v>41</v>
      </c>
      <c r="G82" s="152" t="s">
        <v>60</v>
      </c>
      <c r="H82" s="368" t="s">
        <v>116</v>
      </c>
      <c r="I82" s="369"/>
      <c r="J82" s="83">
        <v>0.61</v>
      </c>
      <c r="K82" s="84"/>
      <c r="L82" s="84"/>
      <c r="M82" s="84"/>
      <c r="N82" s="123"/>
    </row>
    <row r="83" spans="2:14" x14ac:dyDescent="0.4">
      <c r="B83" s="387"/>
      <c r="C83" s="305"/>
      <c r="D83" s="367"/>
      <c r="E83" s="297"/>
      <c r="F83" s="85" t="s">
        <v>143</v>
      </c>
      <c r="G83" s="153" t="s">
        <v>75</v>
      </c>
      <c r="H83" s="91">
        <v>27</v>
      </c>
      <c r="I83" s="2"/>
      <c r="J83" s="2"/>
      <c r="K83" s="2"/>
      <c r="L83" s="2"/>
      <c r="M83" s="2"/>
      <c r="N83" s="122"/>
    </row>
    <row r="84" spans="2:14" x14ac:dyDescent="0.4">
      <c r="B84" s="387"/>
      <c r="C84" s="305"/>
      <c r="D84" s="367"/>
      <c r="E84" s="297"/>
      <c r="F84" s="87" t="s">
        <v>144</v>
      </c>
      <c r="G84" s="153" t="s">
        <v>96</v>
      </c>
      <c r="H84" s="103">
        <v>500</v>
      </c>
      <c r="I84" s="2"/>
      <c r="J84" s="2"/>
      <c r="K84" s="2"/>
      <c r="L84" s="2"/>
      <c r="M84" s="2"/>
      <c r="N84" s="122"/>
    </row>
    <row r="85" spans="2:14" x14ac:dyDescent="0.4">
      <c r="B85" s="387"/>
      <c r="C85" s="305"/>
      <c r="D85" s="367"/>
      <c r="E85" s="297"/>
      <c r="F85" s="85" t="s">
        <v>145</v>
      </c>
      <c r="G85" s="153" t="s">
        <v>337</v>
      </c>
      <c r="H85" s="85"/>
      <c r="I85" s="2"/>
      <c r="J85" s="2"/>
      <c r="K85" s="2"/>
      <c r="L85" s="2"/>
      <c r="M85" s="2"/>
      <c r="N85" s="122"/>
    </row>
    <row r="86" spans="2:14" x14ac:dyDescent="0.4">
      <c r="B86" s="387"/>
      <c r="C86" s="305"/>
      <c r="D86" s="367"/>
      <c r="E86" s="297"/>
      <c r="F86" s="94" t="s">
        <v>146</v>
      </c>
      <c r="G86" s="154" t="s">
        <v>109</v>
      </c>
      <c r="H86" s="94"/>
      <c r="I86" s="96"/>
      <c r="J86" s="96"/>
      <c r="K86" s="96"/>
      <c r="L86" s="96"/>
      <c r="M86" s="96"/>
      <c r="N86" s="124"/>
    </row>
    <row r="87" spans="2:14" x14ac:dyDescent="0.4">
      <c r="B87" s="388"/>
      <c r="C87" s="299" t="s">
        <v>120</v>
      </c>
      <c r="D87" s="381">
        <f>IF(H92&gt;0,L94,IF(L90="","",L90))</f>
        <v>79</v>
      </c>
      <c r="E87" s="324" t="s">
        <v>11</v>
      </c>
      <c r="F87" s="2" t="s">
        <v>121</v>
      </c>
      <c r="G87" s="90"/>
      <c r="H87" s="85" t="s">
        <v>126</v>
      </c>
      <c r="I87" s="2"/>
      <c r="J87" s="207">
        <v>3</v>
      </c>
      <c r="K87" s="363" t="str">
        <f>IF(J87="","","へ運搬")</f>
        <v>へ運搬</v>
      </c>
      <c r="L87" s="363"/>
      <c r="M87" s="8"/>
      <c r="N87" s="122"/>
    </row>
    <row r="88" spans="2:14" x14ac:dyDescent="0.4">
      <c r="B88" s="388"/>
      <c r="C88" s="341"/>
      <c r="D88" s="392"/>
      <c r="E88" s="315"/>
      <c r="F88" s="2" t="s">
        <v>122</v>
      </c>
      <c r="G88" s="155" t="s">
        <v>344</v>
      </c>
      <c r="H88" s="372" t="s">
        <v>130</v>
      </c>
      <c r="I88" s="373"/>
      <c r="J88" s="2"/>
      <c r="K88" s="8"/>
      <c r="L88" s="2"/>
      <c r="M88" s="8"/>
      <c r="N88" s="122"/>
    </row>
    <row r="89" spans="2:14" x14ac:dyDescent="0.4">
      <c r="B89" s="388"/>
      <c r="C89" s="341"/>
      <c r="D89" s="392"/>
      <c r="E89" s="315"/>
      <c r="F89" s="2" t="s">
        <v>123</v>
      </c>
      <c r="G89" s="155" t="s">
        <v>223</v>
      </c>
      <c r="H89" s="98">
        <f t="shared" ref="H89" si="18">IF(J82="","",J82)</f>
        <v>0.61</v>
      </c>
      <c r="I89" s="8" t="s">
        <v>134</v>
      </c>
      <c r="J89" s="139">
        <v>264.5</v>
      </c>
      <c r="K89" s="8" t="s">
        <v>134</v>
      </c>
      <c r="L89" s="175">
        <v>0.67500000000000004</v>
      </c>
      <c r="M89" s="8"/>
      <c r="N89" s="122" t="s">
        <v>131</v>
      </c>
    </row>
    <row r="90" spans="2:14" x14ac:dyDescent="0.4">
      <c r="B90" s="389"/>
      <c r="C90" s="321"/>
      <c r="D90" s="289"/>
      <c r="E90" s="321"/>
      <c r="F90" s="85"/>
      <c r="G90" s="90"/>
      <c r="H90" s="2"/>
      <c r="I90" s="8" t="s">
        <v>132</v>
      </c>
      <c r="J90" s="140">
        <f>IF(H89="","",ROUND(H89*J89*L89,2))</f>
        <v>108.91</v>
      </c>
      <c r="K90" s="8" t="s">
        <v>133</v>
      </c>
      <c r="L90" s="141">
        <f t="shared" ref="L90" si="19">IF(H89="","",ROUND(J90,0))</f>
        <v>109</v>
      </c>
      <c r="M90" s="8"/>
      <c r="N90" s="122"/>
    </row>
    <row r="91" spans="2:14" x14ac:dyDescent="0.4">
      <c r="B91" s="389"/>
      <c r="C91" s="321"/>
      <c r="D91" s="289"/>
      <c r="E91" s="321"/>
      <c r="F91" s="105"/>
      <c r="G91" s="90"/>
      <c r="H91" s="88" t="s">
        <v>149</v>
      </c>
      <c r="I91" s="142" t="s">
        <v>150</v>
      </c>
      <c r="J91" s="88" t="s">
        <v>151</v>
      </c>
      <c r="K91" s="8" t="s">
        <v>134</v>
      </c>
      <c r="L91" s="88" t="s">
        <v>152</v>
      </c>
      <c r="M91" s="8"/>
      <c r="N91" s="122"/>
    </row>
    <row r="92" spans="2:14" x14ac:dyDescent="0.4">
      <c r="B92" s="389"/>
      <c r="C92" s="321"/>
      <c r="D92" s="289"/>
      <c r="E92" s="321"/>
      <c r="F92" s="85"/>
      <c r="G92" s="90"/>
      <c r="H92" s="143">
        <v>60</v>
      </c>
      <c r="I92" s="8" t="s">
        <v>153</v>
      </c>
      <c r="J92" s="144">
        <v>355</v>
      </c>
      <c r="K92" s="145" t="s">
        <v>154</v>
      </c>
      <c r="L92" s="146">
        <f>IF(H92="","",ROUND(H92/J92,8))</f>
        <v>0.16901408000000001</v>
      </c>
      <c r="M92" s="8"/>
      <c r="N92" s="122"/>
    </row>
    <row r="93" spans="2:14" x14ac:dyDescent="0.4">
      <c r="B93" s="389"/>
      <c r="C93" s="321"/>
      <c r="D93" s="289"/>
      <c r="E93" s="321"/>
      <c r="F93" s="85"/>
      <c r="G93" s="90"/>
      <c r="H93" s="146">
        <f>L92</f>
        <v>0.16901408000000001</v>
      </c>
      <c r="I93" s="8" t="s">
        <v>134</v>
      </c>
      <c r="J93" s="147">
        <v>178</v>
      </c>
      <c r="K93" s="145" t="s">
        <v>154</v>
      </c>
      <c r="L93" s="140">
        <f>IF(H93="","",ROUND(H93*J93,2))</f>
        <v>30.08</v>
      </c>
      <c r="M93" s="8" t="s">
        <v>133</v>
      </c>
      <c r="N93" s="148">
        <f>IF(L93="","",ROUND(L93,0))</f>
        <v>30</v>
      </c>
    </row>
    <row r="94" spans="2:14" x14ac:dyDescent="0.4">
      <c r="B94" s="394"/>
      <c r="C94" s="380"/>
      <c r="D94" s="395"/>
      <c r="E94" s="380"/>
      <c r="F94" s="164" t="str">
        <f>IF(H92&gt;0,"残地材積＝","")</f>
        <v>残地材積＝</v>
      </c>
      <c r="G94" s="165">
        <f>N93</f>
        <v>30</v>
      </c>
      <c r="H94" s="106">
        <f>IF(H92&gt;0,L90,"")</f>
        <v>109</v>
      </c>
      <c r="I94" s="107" t="s">
        <v>155</v>
      </c>
      <c r="J94" s="101">
        <f t="shared" ref="J94" si="20">N93</f>
        <v>30</v>
      </c>
      <c r="K94" s="107" t="s">
        <v>154</v>
      </c>
      <c r="L94" s="101">
        <f>IF(H92="","",ROUND(H94-J94,0))</f>
        <v>79</v>
      </c>
      <c r="M94" s="99"/>
      <c r="N94" s="124"/>
    </row>
    <row r="95" spans="2:14" ht="18.75" customHeight="1" x14ac:dyDescent="0.4">
      <c r="B95" s="386"/>
      <c r="C95" s="305" t="s">
        <v>359</v>
      </c>
      <c r="D95" s="367">
        <f t="shared" ref="D95" si="21">IF(J95="","",J95)</f>
        <v>0.39</v>
      </c>
      <c r="E95" s="297" t="s">
        <v>10</v>
      </c>
      <c r="F95" s="82" t="s">
        <v>41</v>
      </c>
      <c r="G95" s="152" t="s">
        <v>60</v>
      </c>
      <c r="H95" s="368" t="s">
        <v>116</v>
      </c>
      <c r="I95" s="369"/>
      <c r="J95" s="83">
        <v>0.39</v>
      </c>
      <c r="K95" s="84"/>
      <c r="L95" s="84"/>
      <c r="M95" s="84"/>
      <c r="N95" s="123"/>
    </row>
    <row r="96" spans="2:14" x14ac:dyDescent="0.4">
      <c r="B96" s="387"/>
      <c r="C96" s="305"/>
      <c r="D96" s="367"/>
      <c r="E96" s="297"/>
      <c r="F96" s="85" t="s">
        <v>143</v>
      </c>
      <c r="G96" s="153" t="s">
        <v>74</v>
      </c>
      <c r="H96" s="91">
        <v>24</v>
      </c>
      <c r="I96" s="2"/>
      <c r="J96" s="2"/>
      <c r="K96" s="2"/>
      <c r="L96" s="2"/>
      <c r="M96" s="2"/>
      <c r="N96" s="122"/>
    </row>
    <row r="97" spans="2:14" x14ac:dyDescent="0.4">
      <c r="B97" s="387"/>
      <c r="C97" s="305"/>
      <c r="D97" s="367"/>
      <c r="E97" s="297"/>
      <c r="F97" s="87" t="s">
        <v>144</v>
      </c>
      <c r="G97" s="153" t="s">
        <v>95</v>
      </c>
      <c r="H97" s="103">
        <v>400</v>
      </c>
      <c r="I97" s="2"/>
      <c r="J97" s="2"/>
      <c r="K97" s="2"/>
      <c r="L97" s="2"/>
      <c r="M97" s="2"/>
      <c r="N97" s="122"/>
    </row>
    <row r="98" spans="2:14" x14ac:dyDescent="0.4">
      <c r="B98" s="387"/>
      <c r="C98" s="305"/>
      <c r="D98" s="367"/>
      <c r="E98" s="297"/>
      <c r="F98" s="85" t="s">
        <v>145</v>
      </c>
      <c r="G98" s="153" t="s">
        <v>330</v>
      </c>
      <c r="H98" s="85"/>
      <c r="I98" s="2"/>
      <c r="J98" s="2"/>
      <c r="K98" s="2"/>
      <c r="L98" s="2"/>
      <c r="M98" s="2"/>
      <c r="N98" s="122"/>
    </row>
    <row r="99" spans="2:14" x14ac:dyDescent="0.4">
      <c r="B99" s="387"/>
      <c r="C99" s="305"/>
      <c r="D99" s="367"/>
      <c r="E99" s="297"/>
      <c r="F99" s="94" t="s">
        <v>146</v>
      </c>
      <c r="G99" s="154" t="s">
        <v>109</v>
      </c>
      <c r="H99" s="94"/>
      <c r="I99" s="96"/>
      <c r="J99" s="96"/>
      <c r="K99" s="96"/>
      <c r="L99" s="96"/>
      <c r="M99" s="96"/>
      <c r="N99" s="124"/>
    </row>
    <row r="100" spans="2:14" x14ac:dyDescent="0.4">
      <c r="B100" s="388"/>
      <c r="C100" s="299" t="s">
        <v>120</v>
      </c>
      <c r="D100" s="381">
        <f>IF(H105&gt;0,L107,IF(L103="","",L103))</f>
        <v>39</v>
      </c>
      <c r="E100" s="324" t="s">
        <v>11</v>
      </c>
      <c r="F100" s="2" t="s">
        <v>121</v>
      </c>
      <c r="G100" s="90"/>
      <c r="H100" s="85" t="s">
        <v>126</v>
      </c>
      <c r="I100" s="2"/>
      <c r="J100" s="207">
        <v>4</v>
      </c>
      <c r="K100" s="363" t="str">
        <f>IF(J100="","","へ運搬")</f>
        <v>へ運搬</v>
      </c>
      <c r="L100" s="363"/>
      <c r="M100" s="8"/>
      <c r="N100" s="122"/>
    </row>
    <row r="101" spans="2:14" x14ac:dyDescent="0.4">
      <c r="B101" s="388"/>
      <c r="C101" s="341"/>
      <c r="D101" s="392"/>
      <c r="E101" s="315"/>
      <c r="F101" s="2" t="s">
        <v>122</v>
      </c>
      <c r="G101" s="155" t="s">
        <v>342</v>
      </c>
      <c r="H101" s="372" t="s">
        <v>130</v>
      </c>
      <c r="I101" s="373"/>
      <c r="J101" s="2"/>
      <c r="K101" s="8"/>
      <c r="L101" s="2"/>
      <c r="M101" s="8"/>
      <c r="N101" s="122"/>
    </row>
    <row r="102" spans="2:14" x14ac:dyDescent="0.4">
      <c r="B102" s="388"/>
      <c r="C102" s="341"/>
      <c r="D102" s="392"/>
      <c r="E102" s="315"/>
      <c r="F102" s="2" t="s">
        <v>123</v>
      </c>
      <c r="G102" s="155" t="s">
        <v>223</v>
      </c>
      <c r="H102" s="98">
        <f t="shared" ref="H102" si="22">IF(J95="","",J95)</f>
        <v>0.39</v>
      </c>
      <c r="I102" s="8" t="s">
        <v>134</v>
      </c>
      <c r="J102" s="139">
        <v>180</v>
      </c>
      <c r="K102" s="8" t="s">
        <v>134</v>
      </c>
      <c r="L102" s="175">
        <v>0.67500000000000004</v>
      </c>
      <c r="M102" s="8"/>
      <c r="N102" s="122" t="s">
        <v>131</v>
      </c>
    </row>
    <row r="103" spans="2:14" x14ac:dyDescent="0.4">
      <c r="B103" s="389"/>
      <c r="C103" s="321"/>
      <c r="D103" s="289"/>
      <c r="E103" s="321"/>
      <c r="F103" s="85"/>
      <c r="G103" s="90"/>
      <c r="H103" s="2"/>
      <c r="I103" s="8" t="s">
        <v>132</v>
      </c>
      <c r="J103" s="140">
        <f>IF(H102="","",ROUND(H102*J102*L102,2))</f>
        <v>47.39</v>
      </c>
      <c r="K103" s="8" t="s">
        <v>133</v>
      </c>
      <c r="L103" s="141">
        <f t="shared" ref="L103" si="23">IF(H102="","",ROUND(J103,0))</f>
        <v>47</v>
      </c>
      <c r="M103" s="8"/>
      <c r="N103" s="122"/>
    </row>
    <row r="104" spans="2:14" x14ac:dyDescent="0.4">
      <c r="B104" s="389"/>
      <c r="C104" s="321"/>
      <c r="D104" s="289"/>
      <c r="E104" s="321"/>
      <c r="F104" s="105"/>
      <c r="G104" s="90"/>
      <c r="H104" s="88" t="s">
        <v>149</v>
      </c>
      <c r="I104" s="142" t="s">
        <v>150</v>
      </c>
      <c r="J104" s="88" t="s">
        <v>151</v>
      </c>
      <c r="K104" s="8" t="s">
        <v>134</v>
      </c>
      <c r="L104" s="88" t="s">
        <v>152</v>
      </c>
      <c r="M104" s="8"/>
      <c r="N104" s="122"/>
    </row>
    <row r="105" spans="2:14" x14ac:dyDescent="0.4">
      <c r="B105" s="389"/>
      <c r="C105" s="321"/>
      <c r="D105" s="289"/>
      <c r="E105" s="321"/>
      <c r="F105" s="85"/>
      <c r="G105" s="90"/>
      <c r="H105" s="143">
        <v>16</v>
      </c>
      <c r="I105" s="8" t="s">
        <v>153</v>
      </c>
      <c r="J105" s="144">
        <v>355</v>
      </c>
      <c r="K105" s="145" t="s">
        <v>154</v>
      </c>
      <c r="L105" s="146">
        <f>IF(H105="","",ROUND(H105/J105,8))</f>
        <v>4.507042E-2</v>
      </c>
      <c r="M105" s="8"/>
      <c r="N105" s="122"/>
    </row>
    <row r="106" spans="2:14" x14ac:dyDescent="0.4">
      <c r="B106" s="389"/>
      <c r="C106" s="321"/>
      <c r="D106" s="289"/>
      <c r="E106" s="321"/>
      <c r="F106" s="85"/>
      <c r="G106" s="90"/>
      <c r="H106" s="146">
        <f>L105</f>
        <v>4.507042E-2</v>
      </c>
      <c r="I106" s="8" t="s">
        <v>134</v>
      </c>
      <c r="J106" s="147">
        <v>178</v>
      </c>
      <c r="K106" s="145" t="s">
        <v>154</v>
      </c>
      <c r="L106" s="140">
        <f>IF(H106="","",ROUND(H106*J106,2))</f>
        <v>8.02</v>
      </c>
      <c r="M106" s="8" t="s">
        <v>133</v>
      </c>
      <c r="N106" s="148">
        <f>IF(L106="","",ROUND(L106,0))</f>
        <v>8</v>
      </c>
    </row>
    <row r="107" spans="2:14" ht="19.5" thickBot="1" x14ac:dyDescent="0.45">
      <c r="B107" s="390"/>
      <c r="C107" s="391"/>
      <c r="D107" s="393"/>
      <c r="E107" s="391"/>
      <c r="F107" s="183" t="str">
        <f>IF(H105&gt;0,"残地材積＝","")</f>
        <v>残地材積＝</v>
      </c>
      <c r="G107" s="184">
        <f>N106</f>
        <v>8</v>
      </c>
      <c r="H107" s="185">
        <f>IF(H105&gt;0,L103,"")</f>
        <v>47</v>
      </c>
      <c r="I107" s="186" t="s">
        <v>155</v>
      </c>
      <c r="J107" s="187">
        <f t="shared" ref="J107" si="24">N106</f>
        <v>8</v>
      </c>
      <c r="K107" s="186" t="s">
        <v>154</v>
      </c>
      <c r="L107" s="187">
        <f>IF(H105="","",ROUND(H107-J107,0))</f>
        <v>39</v>
      </c>
      <c r="M107" s="169"/>
      <c r="N107" s="129"/>
    </row>
    <row r="108" spans="2:14" ht="18.75" customHeight="1" x14ac:dyDescent="0.4">
      <c r="B108" s="387"/>
      <c r="C108" s="378" t="s">
        <v>360</v>
      </c>
      <c r="D108" s="379">
        <f t="shared" ref="D108" si="25">IF(J108="","",J108)</f>
        <v>0.35</v>
      </c>
      <c r="E108" s="380" t="s">
        <v>10</v>
      </c>
      <c r="F108" s="85" t="s">
        <v>41</v>
      </c>
      <c r="G108" s="153" t="s">
        <v>60</v>
      </c>
      <c r="H108" s="372" t="s">
        <v>116</v>
      </c>
      <c r="I108" s="373"/>
      <c r="J108" s="136">
        <v>0.35</v>
      </c>
      <c r="K108" s="2"/>
      <c r="L108" s="2"/>
      <c r="M108" s="2"/>
      <c r="N108" s="122"/>
    </row>
    <row r="109" spans="2:14" x14ac:dyDescent="0.4">
      <c r="B109" s="387"/>
      <c r="C109" s="305"/>
      <c r="D109" s="367"/>
      <c r="E109" s="297"/>
      <c r="F109" s="85" t="s">
        <v>143</v>
      </c>
      <c r="G109" s="153" t="s">
        <v>75</v>
      </c>
      <c r="H109" s="91">
        <v>26</v>
      </c>
      <c r="I109" s="2"/>
      <c r="J109" s="2"/>
      <c r="K109" s="2"/>
      <c r="L109" s="2"/>
      <c r="M109" s="2"/>
      <c r="N109" s="122"/>
    </row>
    <row r="110" spans="2:14" x14ac:dyDescent="0.4">
      <c r="B110" s="387"/>
      <c r="C110" s="305"/>
      <c r="D110" s="367"/>
      <c r="E110" s="297"/>
      <c r="F110" s="87" t="s">
        <v>144</v>
      </c>
      <c r="G110" s="153" t="s">
        <v>95</v>
      </c>
      <c r="H110" s="103">
        <v>400</v>
      </c>
      <c r="I110" s="2"/>
      <c r="J110" s="2"/>
      <c r="K110" s="2"/>
      <c r="L110" s="2"/>
      <c r="M110" s="2"/>
      <c r="N110" s="122"/>
    </row>
    <row r="111" spans="2:14" x14ac:dyDescent="0.4">
      <c r="B111" s="387"/>
      <c r="C111" s="305"/>
      <c r="D111" s="367"/>
      <c r="E111" s="297"/>
      <c r="F111" s="85" t="s">
        <v>145</v>
      </c>
      <c r="G111" s="153" t="s">
        <v>330</v>
      </c>
      <c r="H111" s="85"/>
      <c r="I111" s="2"/>
      <c r="J111" s="2"/>
      <c r="K111" s="2"/>
      <c r="L111" s="2"/>
      <c r="M111" s="2"/>
      <c r="N111" s="122"/>
    </row>
    <row r="112" spans="2:14" x14ac:dyDescent="0.4">
      <c r="B112" s="387"/>
      <c r="C112" s="305"/>
      <c r="D112" s="367"/>
      <c r="E112" s="297"/>
      <c r="F112" s="94" t="s">
        <v>146</v>
      </c>
      <c r="G112" s="154" t="s">
        <v>109</v>
      </c>
      <c r="H112" s="94"/>
      <c r="I112" s="96"/>
      <c r="J112" s="96"/>
      <c r="K112" s="96"/>
      <c r="L112" s="96"/>
      <c r="M112" s="96"/>
      <c r="N112" s="124"/>
    </row>
    <row r="113" spans="2:14" x14ac:dyDescent="0.4">
      <c r="B113" s="388"/>
      <c r="C113" s="299" t="s">
        <v>120</v>
      </c>
      <c r="D113" s="381">
        <f>IF(H118&gt;0,L120,IF(L116="","",L116))</f>
        <v>28</v>
      </c>
      <c r="E113" s="324" t="s">
        <v>11</v>
      </c>
      <c r="F113" s="2" t="s">
        <v>121</v>
      </c>
      <c r="G113" s="90"/>
      <c r="H113" s="85" t="s">
        <v>126</v>
      </c>
      <c r="I113" s="2"/>
      <c r="J113" s="207">
        <v>5</v>
      </c>
      <c r="K113" s="363" t="str">
        <f>IF(J113="","","へ運搬")</f>
        <v>へ運搬</v>
      </c>
      <c r="L113" s="363"/>
      <c r="M113" s="8"/>
      <c r="N113" s="122"/>
    </row>
    <row r="114" spans="2:14" x14ac:dyDescent="0.4">
      <c r="B114" s="388"/>
      <c r="C114" s="341"/>
      <c r="D114" s="392"/>
      <c r="E114" s="315"/>
      <c r="F114" s="2" t="s">
        <v>122</v>
      </c>
      <c r="G114" s="155" t="s">
        <v>338</v>
      </c>
      <c r="H114" s="372" t="s">
        <v>130</v>
      </c>
      <c r="I114" s="373"/>
      <c r="J114" s="2"/>
      <c r="K114" s="8"/>
      <c r="L114" s="2"/>
      <c r="M114" s="8"/>
      <c r="N114" s="122"/>
    </row>
    <row r="115" spans="2:14" x14ac:dyDescent="0.4">
      <c r="B115" s="388"/>
      <c r="C115" s="341"/>
      <c r="D115" s="392"/>
      <c r="E115" s="315"/>
      <c r="F115" s="2" t="s">
        <v>123</v>
      </c>
      <c r="G115" s="155" t="s">
        <v>223</v>
      </c>
      <c r="H115" s="98">
        <f t="shared" ref="H115" si="26">IF(J108="","",J108)</f>
        <v>0.35</v>
      </c>
      <c r="I115" s="8" t="s">
        <v>134</v>
      </c>
      <c r="J115" s="139">
        <v>258</v>
      </c>
      <c r="K115" s="8" t="s">
        <v>134</v>
      </c>
      <c r="L115" s="175">
        <v>0.67500000000000004</v>
      </c>
      <c r="M115" s="8"/>
      <c r="N115" s="122" t="s">
        <v>131</v>
      </c>
    </row>
    <row r="116" spans="2:14" x14ac:dyDescent="0.4">
      <c r="B116" s="389"/>
      <c r="C116" s="321"/>
      <c r="D116" s="289"/>
      <c r="E116" s="321"/>
      <c r="F116" s="85"/>
      <c r="G116" s="90"/>
      <c r="H116" s="2"/>
      <c r="I116" s="8" t="s">
        <v>132</v>
      </c>
      <c r="J116" s="140">
        <f>IF(H115="","",ROUND(H115*J115*L115,2))</f>
        <v>60.95</v>
      </c>
      <c r="K116" s="8" t="s">
        <v>133</v>
      </c>
      <c r="L116" s="141">
        <f t="shared" ref="L116" si="27">IF(H115="","",ROUND(J116,0))</f>
        <v>61</v>
      </c>
      <c r="M116" s="8"/>
      <c r="N116" s="122"/>
    </row>
    <row r="117" spans="2:14" x14ac:dyDescent="0.4">
      <c r="B117" s="389"/>
      <c r="C117" s="321"/>
      <c r="D117" s="289"/>
      <c r="E117" s="321"/>
      <c r="F117" s="105"/>
      <c r="G117" s="90"/>
      <c r="H117" s="88" t="s">
        <v>149</v>
      </c>
      <c r="I117" s="142" t="s">
        <v>150</v>
      </c>
      <c r="J117" s="88" t="s">
        <v>151</v>
      </c>
      <c r="K117" s="8" t="s">
        <v>134</v>
      </c>
      <c r="L117" s="88" t="s">
        <v>152</v>
      </c>
      <c r="M117" s="8"/>
      <c r="N117" s="122"/>
    </row>
    <row r="118" spans="2:14" x14ac:dyDescent="0.4">
      <c r="B118" s="389"/>
      <c r="C118" s="321"/>
      <c r="D118" s="289"/>
      <c r="E118" s="321"/>
      <c r="F118" s="85"/>
      <c r="G118" s="90"/>
      <c r="H118" s="143">
        <v>33</v>
      </c>
      <c r="I118" s="8" t="s">
        <v>153</v>
      </c>
      <c r="J118" s="144">
        <v>114</v>
      </c>
      <c r="K118" s="145" t="s">
        <v>154</v>
      </c>
      <c r="L118" s="146">
        <f>IF(H118="","",ROUND(H118/J118,8))</f>
        <v>0.28947368000000001</v>
      </c>
      <c r="M118" s="8"/>
      <c r="N118" s="122"/>
    </row>
    <row r="119" spans="2:14" x14ac:dyDescent="0.4">
      <c r="B119" s="389"/>
      <c r="C119" s="321"/>
      <c r="D119" s="289"/>
      <c r="E119" s="321"/>
      <c r="F119" s="85"/>
      <c r="G119" s="90"/>
      <c r="H119" s="146">
        <f>L118</f>
        <v>0.28947368000000001</v>
      </c>
      <c r="I119" s="8" t="s">
        <v>134</v>
      </c>
      <c r="J119" s="147">
        <v>114</v>
      </c>
      <c r="K119" s="145" t="s">
        <v>154</v>
      </c>
      <c r="L119" s="140">
        <f>IF(H119="","",ROUND(H119*J119,2))</f>
        <v>33</v>
      </c>
      <c r="M119" s="8" t="s">
        <v>133</v>
      </c>
      <c r="N119" s="148">
        <f>IF(L119="","",ROUND(L119,0))</f>
        <v>33</v>
      </c>
    </row>
    <row r="120" spans="2:14" x14ac:dyDescent="0.4">
      <c r="B120" s="394"/>
      <c r="C120" s="380"/>
      <c r="D120" s="395"/>
      <c r="E120" s="380"/>
      <c r="F120" s="164" t="str">
        <f>IF(H118&gt;0,"残地材積＝","")</f>
        <v>残地材積＝</v>
      </c>
      <c r="G120" s="165">
        <f>N119</f>
        <v>33</v>
      </c>
      <c r="H120" s="106">
        <f>IF(H118&gt;0,L116,"")</f>
        <v>61</v>
      </c>
      <c r="I120" s="107" t="s">
        <v>155</v>
      </c>
      <c r="J120" s="101">
        <f t="shared" ref="J120" si="28">N119</f>
        <v>33</v>
      </c>
      <c r="K120" s="107" t="s">
        <v>154</v>
      </c>
      <c r="L120" s="101">
        <f>IF(H118="","",ROUND(H120-J120,0))</f>
        <v>28</v>
      </c>
      <c r="M120" s="99"/>
      <c r="N120" s="124"/>
    </row>
    <row r="121" spans="2:14" ht="18.75" customHeight="1" x14ac:dyDescent="0.4">
      <c r="B121" s="387"/>
      <c r="C121" s="378" t="s">
        <v>147</v>
      </c>
      <c r="D121" s="379" t="str">
        <f t="shared" ref="D121" si="29">IF(J121="","",J121)</f>
        <v/>
      </c>
      <c r="E121" s="380" t="s">
        <v>10</v>
      </c>
      <c r="F121" s="85" t="s">
        <v>41</v>
      </c>
      <c r="G121" s="153" t="s">
        <v>60</v>
      </c>
      <c r="H121" s="372" t="s">
        <v>116</v>
      </c>
      <c r="I121" s="373"/>
      <c r="J121" s="136"/>
      <c r="K121" s="2"/>
      <c r="L121" s="2"/>
      <c r="M121" s="2"/>
      <c r="N121" s="122"/>
    </row>
    <row r="122" spans="2:14" x14ac:dyDescent="0.4">
      <c r="B122" s="387"/>
      <c r="C122" s="305"/>
      <c r="D122" s="367"/>
      <c r="E122" s="297"/>
      <c r="F122" s="85" t="s">
        <v>143</v>
      </c>
      <c r="G122" s="153" t="s">
        <v>329</v>
      </c>
      <c r="H122" s="91">
        <v>19</v>
      </c>
      <c r="I122" s="2"/>
      <c r="J122" s="2"/>
      <c r="K122" s="2"/>
      <c r="L122" s="2"/>
      <c r="M122" s="2"/>
      <c r="N122" s="122"/>
    </row>
    <row r="123" spans="2:14" x14ac:dyDescent="0.4">
      <c r="B123" s="387"/>
      <c r="C123" s="305"/>
      <c r="D123" s="367"/>
      <c r="E123" s="297"/>
      <c r="F123" s="87" t="s">
        <v>144</v>
      </c>
      <c r="G123" s="153" t="s">
        <v>101</v>
      </c>
      <c r="H123" s="103">
        <v>1000</v>
      </c>
      <c r="I123" s="2"/>
      <c r="J123" s="2"/>
      <c r="K123" s="2"/>
      <c r="L123" s="2"/>
      <c r="M123" s="2"/>
      <c r="N123" s="122"/>
    </row>
    <row r="124" spans="2:14" x14ac:dyDescent="0.4">
      <c r="B124" s="387"/>
      <c r="C124" s="305"/>
      <c r="D124" s="367"/>
      <c r="E124" s="297"/>
      <c r="F124" s="85" t="s">
        <v>145</v>
      </c>
      <c r="G124" s="153" t="s">
        <v>330</v>
      </c>
      <c r="H124" s="85"/>
      <c r="I124" s="2"/>
      <c r="J124" s="2"/>
      <c r="K124" s="2"/>
      <c r="L124" s="2"/>
      <c r="M124" s="2"/>
      <c r="N124" s="122"/>
    </row>
    <row r="125" spans="2:14" x14ac:dyDescent="0.4">
      <c r="B125" s="387"/>
      <c r="C125" s="305"/>
      <c r="D125" s="367"/>
      <c r="E125" s="297"/>
      <c r="F125" s="94" t="s">
        <v>146</v>
      </c>
      <c r="G125" s="154" t="s">
        <v>109</v>
      </c>
      <c r="H125" s="94"/>
      <c r="I125" s="96"/>
      <c r="J125" s="96"/>
      <c r="K125" s="96"/>
      <c r="L125" s="96"/>
      <c r="M125" s="96"/>
      <c r="N125" s="124"/>
    </row>
    <row r="126" spans="2:14" x14ac:dyDescent="0.4">
      <c r="B126" s="388"/>
      <c r="C126" s="299" t="s">
        <v>120</v>
      </c>
      <c r="D126" s="381" t="str">
        <f>IF(H131&gt;0,L133,IF(L129="","",L129))</f>
        <v/>
      </c>
      <c r="E126" s="324" t="s">
        <v>11</v>
      </c>
      <c r="F126" s="2" t="s">
        <v>121</v>
      </c>
      <c r="G126" s="90"/>
      <c r="H126" s="85" t="s">
        <v>126</v>
      </c>
      <c r="I126" s="2"/>
      <c r="J126" s="207">
        <v>5</v>
      </c>
      <c r="K126" s="363" t="str">
        <f>IF(J126="","","へ運搬")</f>
        <v>へ運搬</v>
      </c>
      <c r="L126" s="363"/>
      <c r="M126" s="8"/>
      <c r="N126" s="122"/>
    </row>
    <row r="127" spans="2:14" x14ac:dyDescent="0.4">
      <c r="B127" s="388"/>
      <c r="C127" s="341"/>
      <c r="D127" s="392"/>
      <c r="E127" s="315"/>
      <c r="F127" s="2" t="s">
        <v>122</v>
      </c>
      <c r="G127" s="155" t="s">
        <v>223</v>
      </c>
      <c r="H127" s="372" t="s">
        <v>130</v>
      </c>
      <c r="I127" s="373"/>
      <c r="J127" s="2"/>
      <c r="K127" s="8"/>
      <c r="L127" s="2"/>
      <c r="M127" s="8"/>
      <c r="N127" s="122"/>
    </row>
    <row r="128" spans="2:14" x14ac:dyDescent="0.4">
      <c r="B128" s="388"/>
      <c r="C128" s="341"/>
      <c r="D128" s="392"/>
      <c r="E128" s="315"/>
      <c r="F128" s="2" t="s">
        <v>123</v>
      </c>
      <c r="G128" s="155" t="s">
        <v>223</v>
      </c>
      <c r="H128" s="98" t="str">
        <f t="shared" ref="H128" si="30">IF(J121="","",J121)</f>
        <v/>
      </c>
      <c r="I128" s="8" t="s">
        <v>134</v>
      </c>
      <c r="J128" s="139"/>
      <c r="K128" s="8" t="s">
        <v>134</v>
      </c>
      <c r="L128" s="175">
        <v>0.67500000000000004</v>
      </c>
      <c r="M128" s="8"/>
      <c r="N128" s="122" t="s">
        <v>131</v>
      </c>
    </row>
    <row r="129" spans="2:14" x14ac:dyDescent="0.4">
      <c r="B129" s="389"/>
      <c r="C129" s="321"/>
      <c r="D129" s="289"/>
      <c r="E129" s="321"/>
      <c r="F129" s="85"/>
      <c r="G129" s="90"/>
      <c r="H129" s="2"/>
      <c r="I129" s="8" t="s">
        <v>132</v>
      </c>
      <c r="J129" s="140" t="str">
        <f>IF(H128="","",ROUND(H128*J128*L128,2))</f>
        <v/>
      </c>
      <c r="K129" s="8" t="s">
        <v>133</v>
      </c>
      <c r="L129" s="141" t="str">
        <f t="shared" ref="L129" si="31">IF(H128="","",ROUND(J129,0))</f>
        <v/>
      </c>
      <c r="M129" s="8"/>
      <c r="N129" s="122"/>
    </row>
    <row r="130" spans="2:14" x14ac:dyDescent="0.4">
      <c r="B130" s="389"/>
      <c r="C130" s="321"/>
      <c r="D130" s="289"/>
      <c r="E130" s="321"/>
      <c r="F130" s="105"/>
      <c r="G130" s="90"/>
      <c r="H130" s="88" t="s">
        <v>149</v>
      </c>
      <c r="I130" s="142" t="s">
        <v>150</v>
      </c>
      <c r="J130" s="88" t="s">
        <v>151</v>
      </c>
      <c r="K130" s="8" t="s">
        <v>134</v>
      </c>
      <c r="L130" s="88" t="s">
        <v>152</v>
      </c>
      <c r="M130" s="8"/>
      <c r="N130" s="122"/>
    </row>
    <row r="131" spans="2:14" x14ac:dyDescent="0.4">
      <c r="B131" s="389"/>
      <c r="C131" s="321"/>
      <c r="D131" s="289"/>
      <c r="E131" s="321"/>
      <c r="F131" s="85"/>
      <c r="G131" s="90"/>
      <c r="H131" s="143"/>
      <c r="I131" s="8" t="s">
        <v>153</v>
      </c>
      <c r="J131" s="144"/>
      <c r="K131" s="145" t="s">
        <v>154</v>
      </c>
      <c r="L131" s="146" t="str">
        <f>IF(H131="","",ROUND(H131/J131,8))</f>
        <v/>
      </c>
      <c r="M131" s="8"/>
      <c r="N131" s="122"/>
    </row>
    <row r="132" spans="2:14" x14ac:dyDescent="0.4">
      <c r="B132" s="389"/>
      <c r="C132" s="321"/>
      <c r="D132" s="289"/>
      <c r="E132" s="321"/>
      <c r="F132" s="85"/>
      <c r="G132" s="90"/>
      <c r="H132" s="146" t="str">
        <f>L131</f>
        <v/>
      </c>
      <c r="I132" s="8" t="s">
        <v>134</v>
      </c>
      <c r="J132" s="147"/>
      <c r="K132" s="145" t="s">
        <v>154</v>
      </c>
      <c r="L132" s="140" t="str">
        <f>IF(H132="","",ROUND(H132*J132,2))</f>
        <v/>
      </c>
      <c r="M132" s="8" t="s">
        <v>133</v>
      </c>
      <c r="N132" s="148" t="str">
        <f>IF(L132="","",ROUND(L132,0))</f>
        <v/>
      </c>
    </row>
    <row r="133" spans="2:14" x14ac:dyDescent="0.4">
      <c r="B133" s="389"/>
      <c r="C133" s="321"/>
      <c r="D133" s="289"/>
      <c r="E133" s="321"/>
      <c r="F133" s="162" t="str">
        <f>IF(H131&gt;0,"残地材積＝","")</f>
        <v/>
      </c>
      <c r="G133" s="163" t="str">
        <f>N132</f>
        <v/>
      </c>
      <c r="H133" s="149" t="str">
        <f>IF(H131&gt;0,L129,"")</f>
        <v/>
      </c>
      <c r="I133" s="145" t="s">
        <v>155</v>
      </c>
      <c r="J133" s="141" t="str">
        <f t="shared" ref="J133" si="32">N132</f>
        <v/>
      </c>
      <c r="K133" s="145" t="s">
        <v>154</v>
      </c>
      <c r="L133" s="141" t="str">
        <f>IF(H131="","",ROUND(H133-J133,0))</f>
        <v/>
      </c>
      <c r="M133" s="99"/>
      <c r="N133" s="124"/>
    </row>
    <row r="134" spans="2:14" ht="18.75" customHeight="1" x14ac:dyDescent="0.4">
      <c r="B134" s="386"/>
      <c r="C134" s="305" t="s">
        <v>147</v>
      </c>
      <c r="D134" s="367" t="str">
        <f t="shared" ref="D134" si="33">IF(J134="","",J134)</f>
        <v/>
      </c>
      <c r="E134" s="297" t="s">
        <v>10</v>
      </c>
      <c r="F134" s="82" t="s">
        <v>41</v>
      </c>
      <c r="G134" s="152" t="s">
        <v>60</v>
      </c>
      <c r="H134" s="368" t="s">
        <v>116</v>
      </c>
      <c r="I134" s="369"/>
      <c r="J134" s="83"/>
      <c r="K134" s="84"/>
      <c r="L134" s="84"/>
      <c r="M134" s="84"/>
      <c r="N134" s="123"/>
    </row>
    <row r="135" spans="2:14" x14ac:dyDescent="0.4">
      <c r="B135" s="387"/>
      <c r="C135" s="305"/>
      <c r="D135" s="367"/>
      <c r="E135" s="297"/>
      <c r="F135" s="85" t="s">
        <v>143</v>
      </c>
      <c r="G135" s="153" t="s">
        <v>75</v>
      </c>
      <c r="H135" s="91">
        <v>25</v>
      </c>
      <c r="I135" s="2"/>
      <c r="J135" s="2"/>
      <c r="K135" s="2"/>
      <c r="L135" s="2"/>
      <c r="M135" s="2"/>
      <c r="N135" s="122"/>
    </row>
    <row r="136" spans="2:14" x14ac:dyDescent="0.4">
      <c r="B136" s="387"/>
      <c r="C136" s="305"/>
      <c r="D136" s="367"/>
      <c r="E136" s="297"/>
      <c r="F136" s="87" t="s">
        <v>144</v>
      </c>
      <c r="G136" s="153" t="s">
        <v>101</v>
      </c>
      <c r="H136" s="103">
        <v>1000</v>
      </c>
      <c r="I136" s="2"/>
      <c r="J136" s="2"/>
      <c r="K136" s="2"/>
      <c r="L136" s="2"/>
      <c r="M136" s="2"/>
      <c r="N136" s="122"/>
    </row>
    <row r="137" spans="2:14" x14ac:dyDescent="0.4">
      <c r="B137" s="387"/>
      <c r="C137" s="305"/>
      <c r="D137" s="367"/>
      <c r="E137" s="297"/>
      <c r="F137" s="85" t="s">
        <v>145</v>
      </c>
      <c r="G137" s="153" t="s">
        <v>330</v>
      </c>
      <c r="H137" s="85"/>
      <c r="I137" s="2"/>
      <c r="J137" s="2"/>
      <c r="K137" s="2"/>
      <c r="L137" s="2"/>
      <c r="M137" s="2"/>
      <c r="N137" s="122"/>
    </row>
    <row r="138" spans="2:14" x14ac:dyDescent="0.4">
      <c r="B138" s="387"/>
      <c r="C138" s="305"/>
      <c r="D138" s="367"/>
      <c r="E138" s="297"/>
      <c r="F138" s="94" t="s">
        <v>146</v>
      </c>
      <c r="G138" s="154" t="s">
        <v>109</v>
      </c>
      <c r="H138" s="94"/>
      <c r="I138" s="96"/>
      <c r="J138" s="96"/>
      <c r="K138" s="96"/>
      <c r="L138" s="96"/>
      <c r="M138" s="96"/>
      <c r="N138" s="124"/>
    </row>
    <row r="139" spans="2:14" x14ac:dyDescent="0.4">
      <c r="B139" s="388"/>
      <c r="C139" s="299" t="s">
        <v>120</v>
      </c>
      <c r="D139" s="381" t="str">
        <f>IF(H144&gt;0,L146,IF(L142="","",L142))</f>
        <v/>
      </c>
      <c r="E139" s="324" t="s">
        <v>11</v>
      </c>
      <c r="F139" s="2" t="s">
        <v>121</v>
      </c>
      <c r="G139" s="90"/>
      <c r="H139" s="85" t="s">
        <v>126</v>
      </c>
      <c r="I139" s="2"/>
      <c r="J139" s="207">
        <v>5</v>
      </c>
      <c r="K139" s="363" t="str">
        <f>IF(J139="","","へ運搬")</f>
        <v>へ運搬</v>
      </c>
      <c r="L139" s="363"/>
      <c r="M139" s="8"/>
      <c r="N139" s="122"/>
    </row>
    <row r="140" spans="2:14" x14ac:dyDescent="0.4">
      <c r="B140" s="388"/>
      <c r="C140" s="341"/>
      <c r="D140" s="392"/>
      <c r="E140" s="315"/>
      <c r="F140" s="2" t="s">
        <v>122</v>
      </c>
      <c r="G140" s="155" t="s">
        <v>347</v>
      </c>
      <c r="H140" s="372" t="s">
        <v>130</v>
      </c>
      <c r="I140" s="373"/>
      <c r="J140" s="2"/>
      <c r="K140" s="8"/>
      <c r="L140" s="2"/>
      <c r="M140" s="8"/>
      <c r="N140" s="122"/>
    </row>
    <row r="141" spans="2:14" x14ac:dyDescent="0.4">
      <c r="B141" s="388"/>
      <c r="C141" s="341"/>
      <c r="D141" s="392"/>
      <c r="E141" s="315"/>
      <c r="F141" s="2" t="s">
        <v>123</v>
      </c>
      <c r="G141" s="155" t="s">
        <v>223</v>
      </c>
      <c r="H141" s="98" t="str">
        <f t="shared" ref="H141" si="34">IF(J134="","",J134)</f>
        <v/>
      </c>
      <c r="I141" s="8" t="s">
        <v>134</v>
      </c>
      <c r="J141" s="139"/>
      <c r="K141" s="8" t="s">
        <v>134</v>
      </c>
      <c r="L141" s="175">
        <v>0.67500000000000004</v>
      </c>
      <c r="M141" s="8"/>
      <c r="N141" s="122" t="s">
        <v>131</v>
      </c>
    </row>
    <row r="142" spans="2:14" x14ac:dyDescent="0.4">
      <c r="B142" s="389"/>
      <c r="C142" s="321"/>
      <c r="D142" s="289"/>
      <c r="E142" s="321"/>
      <c r="F142" s="85"/>
      <c r="G142" s="90"/>
      <c r="H142" s="2"/>
      <c r="I142" s="8" t="s">
        <v>132</v>
      </c>
      <c r="J142" s="140" t="str">
        <f>IF(H141="","",ROUND(H141*J141*L141,2))</f>
        <v/>
      </c>
      <c r="K142" s="8" t="s">
        <v>133</v>
      </c>
      <c r="L142" s="141" t="str">
        <f t="shared" ref="L142" si="35">IF(H141="","",ROUND(J142,0))</f>
        <v/>
      </c>
      <c r="M142" s="8"/>
      <c r="N142" s="122"/>
    </row>
    <row r="143" spans="2:14" x14ac:dyDescent="0.4">
      <c r="B143" s="389"/>
      <c r="C143" s="321"/>
      <c r="D143" s="289"/>
      <c r="E143" s="321"/>
      <c r="F143" s="105"/>
      <c r="G143" s="90"/>
      <c r="H143" s="88" t="s">
        <v>149</v>
      </c>
      <c r="I143" s="142" t="s">
        <v>150</v>
      </c>
      <c r="J143" s="88" t="s">
        <v>151</v>
      </c>
      <c r="K143" s="8" t="s">
        <v>134</v>
      </c>
      <c r="L143" s="88" t="s">
        <v>152</v>
      </c>
      <c r="M143" s="8"/>
      <c r="N143" s="122"/>
    </row>
    <row r="144" spans="2:14" x14ac:dyDescent="0.4">
      <c r="B144" s="389"/>
      <c r="C144" s="321"/>
      <c r="D144" s="289"/>
      <c r="E144" s="321"/>
      <c r="F144" s="85"/>
      <c r="G144" s="90"/>
      <c r="H144" s="143"/>
      <c r="I144" s="8" t="s">
        <v>153</v>
      </c>
      <c r="J144" s="144"/>
      <c r="K144" s="145" t="s">
        <v>154</v>
      </c>
      <c r="L144" s="146" t="str">
        <f>IF(H144="","",ROUND(H144/J144,8))</f>
        <v/>
      </c>
      <c r="M144" s="8"/>
      <c r="N144" s="122"/>
    </row>
    <row r="145" spans="2:14" x14ac:dyDescent="0.4">
      <c r="B145" s="389"/>
      <c r="C145" s="321"/>
      <c r="D145" s="289"/>
      <c r="E145" s="321"/>
      <c r="F145" s="85"/>
      <c r="G145" s="90"/>
      <c r="H145" s="146" t="str">
        <f>L144</f>
        <v/>
      </c>
      <c r="I145" s="8" t="s">
        <v>134</v>
      </c>
      <c r="J145" s="147"/>
      <c r="K145" s="145" t="s">
        <v>154</v>
      </c>
      <c r="L145" s="140" t="str">
        <f>IF(H145="","",ROUND(H145*J145,2))</f>
        <v/>
      </c>
      <c r="M145" s="8" t="s">
        <v>133</v>
      </c>
      <c r="N145" s="148" t="str">
        <f>IF(L145="","",ROUND(L145,0))</f>
        <v/>
      </c>
    </row>
    <row r="146" spans="2:14" ht="19.5" thickBot="1" x14ac:dyDescent="0.45">
      <c r="B146" s="390"/>
      <c r="C146" s="391"/>
      <c r="D146" s="393"/>
      <c r="E146" s="391"/>
      <c r="F146" s="183" t="str">
        <f>IF(H144&gt;0,"残地材積＝","")</f>
        <v/>
      </c>
      <c r="G146" s="184" t="str">
        <f>N145</f>
        <v/>
      </c>
      <c r="H146" s="185" t="str">
        <f>IF(H144&gt;0,L142,"")</f>
        <v/>
      </c>
      <c r="I146" s="186" t="s">
        <v>155</v>
      </c>
      <c r="J146" s="187" t="str">
        <f t="shared" ref="J146" si="36">N145</f>
        <v/>
      </c>
      <c r="K146" s="186" t="s">
        <v>154</v>
      </c>
      <c r="L146" s="187" t="str">
        <f>IF(H144="","",ROUND(H146-J146,0))</f>
        <v/>
      </c>
      <c r="M146" s="169"/>
      <c r="N146" s="129"/>
    </row>
    <row r="147" spans="2:14" ht="18.75" customHeight="1" x14ac:dyDescent="0.4"/>
  </sheetData>
  <mergeCells count="112">
    <mergeCell ref="K100:L100"/>
    <mergeCell ref="H101:I101"/>
    <mergeCell ref="K87:L87"/>
    <mergeCell ref="H88:I88"/>
    <mergeCell ref="B95:B107"/>
    <mergeCell ref="C95:C99"/>
    <mergeCell ref="D95:D99"/>
    <mergeCell ref="E95:E99"/>
    <mergeCell ref="H95:I95"/>
    <mergeCell ref="C100:C107"/>
    <mergeCell ref="D100:D107"/>
    <mergeCell ref="E100:E107"/>
    <mergeCell ref="B82:B94"/>
    <mergeCell ref="C82:C86"/>
    <mergeCell ref="D82:D86"/>
    <mergeCell ref="E82:E86"/>
    <mergeCell ref="H82:I82"/>
    <mergeCell ref="C87:C94"/>
    <mergeCell ref="D87:D94"/>
    <mergeCell ref="E87:E94"/>
    <mergeCell ref="B56:B68"/>
    <mergeCell ref="C56:C60"/>
    <mergeCell ref="D56:D60"/>
    <mergeCell ref="E56:E60"/>
    <mergeCell ref="C61:C68"/>
    <mergeCell ref="D61:D68"/>
    <mergeCell ref="E61:E68"/>
    <mergeCell ref="H62:I62"/>
    <mergeCell ref="B69:B81"/>
    <mergeCell ref="C69:C73"/>
    <mergeCell ref="D69:D73"/>
    <mergeCell ref="E69:E73"/>
    <mergeCell ref="H69:I69"/>
    <mergeCell ref="C74:C81"/>
    <mergeCell ref="D74:D81"/>
    <mergeCell ref="E74:E81"/>
    <mergeCell ref="H75:I75"/>
    <mergeCell ref="C43:C47"/>
    <mergeCell ref="D43:D47"/>
    <mergeCell ref="E43:E47"/>
    <mergeCell ref="H43:I43"/>
    <mergeCell ref="C48:C55"/>
    <mergeCell ref="D48:D55"/>
    <mergeCell ref="E48:E55"/>
    <mergeCell ref="H49:I49"/>
    <mergeCell ref="K74:L74"/>
    <mergeCell ref="B17:B29"/>
    <mergeCell ref="C17:C21"/>
    <mergeCell ref="D17:D21"/>
    <mergeCell ref="E17:E21"/>
    <mergeCell ref="H17:I17"/>
    <mergeCell ref="C22:C29"/>
    <mergeCell ref="D22:D29"/>
    <mergeCell ref="K61:L61"/>
    <mergeCell ref="K35:L35"/>
    <mergeCell ref="E22:E29"/>
    <mergeCell ref="K22:L22"/>
    <mergeCell ref="H23:I23"/>
    <mergeCell ref="K48:L48"/>
    <mergeCell ref="H56:I56"/>
    <mergeCell ref="B30:B42"/>
    <mergeCell ref="C30:C34"/>
    <mergeCell ref="D30:D34"/>
    <mergeCell ref="E30:E34"/>
    <mergeCell ref="H30:I30"/>
    <mergeCell ref="C35:C42"/>
    <mergeCell ref="D35:D42"/>
    <mergeCell ref="E35:E42"/>
    <mergeCell ref="H36:I36"/>
    <mergeCell ref="B43:B55"/>
    <mergeCell ref="K9:L9"/>
    <mergeCell ref="F3:G3"/>
    <mergeCell ref="H3:N3"/>
    <mergeCell ref="H10:I10"/>
    <mergeCell ref="B4:B16"/>
    <mergeCell ref="C4:C8"/>
    <mergeCell ref="D4:D8"/>
    <mergeCell ref="E4:E8"/>
    <mergeCell ref="H4:I4"/>
    <mergeCell ref="C9:C16"/>
    <mergeCell ref="D9:D16"/>
    <mergeCell ref="E9:E16"/>
    <mergeCell ref="K113:L113"/>
    <mergeCell ref="H114:I114"/>
    <mergeCell ref="B121:B133"/>
    <mergeCell ref="C121:C125"/>
    <mergeCell ref="D121:D125"/>
    <mergeCell ref="E121:E125"/>
    <mergeCell ref="H121:I121"/>
    <mergeCell ref="C126:C133"/>
    <mergeCell ref="D126:D133"/>
    <mergeCell ref="E126:E133"/>
    <mergeCell ref="K126:L126"/>
    <mergeCell ref="H127:I127"/>
    <mergeCell ref="B108:B120"/>
    <mergeCell ref="C108:C112"/>
    <mergeCell ref="D108:D112"/>
    <mergeCell ref="E108:E112"/>
    <mergeCell ref="H108:I108"/>
    <mergeCell ref="C113:C120"/>
    <mergeCell ref="D113:D120"/>
    <mergeCell ref="E113:E120"/>
    <mergeCell ref="K139:L139"/>
    <mergeCell ref="H140:I140"/>
    <mergeCell ref="B134:B146"/>
    <mergeCell ref="C134:C138"/>
    <mergeCell ref="D134:D138"/>
    <mergeCell ref="E134:E138"/>
    <mergeCell ref="H134:I134"/>
    <mergeCell ref="C139:C146"/>
    <mergeCell ref="D139:D146"/>
    <mergeCell ref="E139:E146"/>
  </mergeCells>
  <phoneticPr fontId="1"/>
  <pageMargins left="0.74803149606299213" right="0.55118110236220474" top="0.74803149606299213" bottom="0.35433070866141736" header="0.31496062992125984" footer="0.31496062992125984"/>
  <pageSetup paperSize="9" scale="71" fitToHeight="0" orientation="portrait" blackAndWhite="1" r:id="rId1"/>
  <rowBreaks count="2" manualBreakCount="2">
    <brk id="55" min="1" max="13" man="1"/>
    <brk id="107" min="1" max="13" man="1"/>
  </rowBreaks>
  <extLst>
    <ext xmlns:x14="http://schemas.microsoft.com/office/spreadsheetml/2009/9/main" uri="{CCE6A557-97BC-4b89-ADB6-D9C93CAAB3DF}">
      <x14:dataValidations xmlns:xm="http://schemas.microsoft.com/office/excel/2006/main" count="7">
        <x14:dataValidation type="list" allowBlank="1" showInputMessage="1" showErrorMessage="1" xr:uid="{A08CAA39-4014-4618-B3A1-50275D1C6A54}">
          <x14:formula1>
            <xm:f>データ!$B$11:$B$12</xm:f>
          </x14:formula1>
          <xm:sqref>G4 G17 G30 G43 G56 G82 G95 G69 G108 G134 G121</xm:sqref>
        </x14:dataValidation>
        <x14:dataValidation type="list" allowBlank="1" showInputMessage="1" showErrorMessage="1" xr:uid="{86919E74-9116-45D5-B8F1-59661DD3A50E}">
          <x14:formula1>
            <xm:f>データ!$C$11:$C$22</xm:f>
          </x14:formula1>
          <xm:sqref>G5 G18 G31 G44 G57 G83 G96 G70 G109 G135 G122</xm:sqref>
        </x14:dataValidation>
        <x14:dataValidation type="list" allowBlank="1" showInputMessage="1" showErrorMessage="1" xr:uid="{B5FCD193-6465-47D7-AA40-397833574E9E}">
          <x14:formula1>
            <xm:f>データ!$D$11:$D$20</xm:f>
          </x14:formula1>
          <xm:sqref>G6 G19 G32 G45 G58 G84 G97 G71 G110 G136 G123</xm:sqref>
        </x14:dataValidation>
        <x14:dataValidation type="list" allowBlank="1" showInputMessage="1" showErrorMessage="1" xr:uid="{93590BD2-3A81-4481-AFD6-4F79E82845C3}">
          <x14:formula1>
            <xm:f>データ!$E$11:$E$13</xm:f>
          </x14:formula1>
          <xm:sqref>G7 G20 G33 G46 G59 G85 G98 G72 G111 G137 G124</xm:sqref>
        </x14:dataValidation>
        <x14:dataValidation type="list" allowBlank="1" showInputMessage="1" showErrorMessage="1" xr:uid="{F4304164-27BC-4A46-9D74-7367E0FD6EE6}">
          <x14:formula1>
            <xm:f>データ!$F$11:$F$15</xm:f>
          </x14:formula1>
          <xm:sqref>G8 G21 G34 G47 G60 G86 G99 G73 G112 G138 G125</xm:sqref>
        </x14:dataValidation>
        <x14:dataValidation type="list" allowBlank="1" showInputMessage="1" showErrorMessage="1" xr:uid="{70EBF70F-8215-47E5-81BD-289FF6766FDF}">
          <x14:formula1>
            <xm:f>データ!$D$40:$D$56</xm:f>
          </x14:formula1>
          <xm:sqref>G10 G23 G36 G49 G62 G88 G101 G75 G114 G140 G127</xm:sqref>
        </x14:dataValidation>
        <x14:dataValidation type="list" allowBlank="1" showInputMessage="1" showErrorMessage="1" xr:uid="{D46EBE81-0076-493B-934E-277B90EAB8DC}">
          <x14:formula1>
            <xm:f>データ!$F$40:$F$50</xm:f>
          </x14:formula1>
          <xm:sqref>G11 G24 G37 G50 G63 G89 G102 G76 G115 G141 G128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41B3-2A39-4EE8-B352-5D69213385ED}">
  <sheetPr>
    <tabColor rgb="FFFFFF00"/>
    <pageSetUpPr fitToPage="1"/>
  </sheetPr>
  <dimension ref="B1:N241"/>
  <sheetViews>
    <sheetView showGridLines="0" view="pageBreakPreview" topLeftCell="A132" zoomScaleNormal="75" zoomScaleSheetLayoutView="100" workbookViewId="0">
      <selection activeCell="H146" sqref="H146"/>
    </sheetView>
  </sheetViews>
  <sheetFormatPr defaultRowHeight="18.75" x14ac:dyDescent="0.4"/>
  <cols>
    <col min="1" max="1" width="2.625" customWidth="1"/>
    <col min="3" max="3" width="14.5" customWidth="1"/>
    <col min="5" max="5" width="6.5" customWidth="1"/>
    <col min="6" max="6" width="11.75" bestFit="1" customWidth="1"/>
    <col min="7" max="7" width="16.25" customWidth="1"/>
    <col min="8" max="8" width="9.625" customWidth="1"/>
    <col min="9" max="9" width="2.625" customWidth="1"/>
    <col min="10" max="10" width="10.75" customWidth="1"/>
    <col min="11" max="11" width="2.625" customWidth="1"/>
    <col min="12" max="12" width="9.625" customWidth="1"/>
    <col min="13" max="13" width="2.625" customWidth="1"/>
    <col min="14" max="14" width="9.625" customWidth="1"/>
  </cols>
  <sheetData>
    <row r="1" spans="2:14" x14ac:dyDescent="0.4">
      <c r="B1" s="19" t="s">
        <v>231</v>
      </c>
      <c r="L1" s="19" t="str">
        <f>IF(数量集計表!I1="","",数量集計表!I1)</f>
        <v>伊丹沢Ⅱ工区</v>
      </c>
    </row>
    <row r="2" spans="2:14" ht="19.5" thickBot="1" x14ac:dyDescent="0.45">
      <c r="B2" s="2" t="s">
        <v>226</v>
      </c>
    </row>
    <row r="3" spans="2:14" ht="19.5" thickBot="1" x14ac:dyDescent="0.45">
      <c r="B3" s="116" t="s">
        <v>140</v>
      </c>
      <c r="C3" s="117" t="s">
        <v>139</v>
      </c>
      <c r="D3" s="117" t="s">
        <v>138</v>
      </c>
      <c r="E3" s="117" t="s">
        <v>137</v>
      </c>
      <c r="F3" s="382" t="s">
        <v>135</v>
      </c>
      <c r="G3" s="382"/>
      <c r="H3" s="382" t="s">
        <v>136</v>
      </c>
      <c r="I3" s="382"/>
      <c r="J3" s="382"/>
      <c r="K3" s="382"/>
      <c r="L3" s="382"/>
      <c r="M3" s="382"/>
      <c r="N3" s="383"/>
    </row>
    <row r="4" spans="2:14" x14ac:dyDescent="0.4">
      <c r="B4" s="401">
        <v>7</v>
      </c>
      <c r="C4" s="303" t="s">
        <v>156</v>
      </c>
      <c r="D4" s="402">
        <f>IF(J4="","",J4)</f>
        <v>0.64</v>
      </c>
      <c r="E4" s="311" t="s">
        <v>10</v>
      </c>
      <c r="F4" s="118" t="s">
        <v>41</v>
      </c>
      <c r="G4" s="156" t="s">
        <v>59</v>
      </c>
      <c r="H4" s="403" t="s">
        <v>116</v>
      </c>
      <c r="I4" s="404"/>
      <c r="J4" s="137">
        <v>0.64</v>
      </c>
      <c r="K4" s="79"/>
      <c r="L4" s="79"/>
      <c r="M4" s="79"/>
      <c r="N4" s="121"/>
    </row>
    <row r="5" spans="2:14" x14ac:dyDescent="0.4">
      <c r="B5" s="396"/>
      <c r="C5" s="305"/>
      <c r="D5" s="367"/>
      <c r="E5" s="297"/>
      <c r="F5" s="85" t="s">
        <v>174</v>
      </c>
      <c r="G5" s="86">
        <v>1600</v>
      </c>
      <c r="H5" s="87"/>
      <c r="I5" s="88"/>
      <c r="J5" s="149"/>
      <c r="K5" s="2"/>
      <c r="L5" s="2"/>
      <c r="M5" s="2"/>
      <c r="N5" s="122"/>
    </row>
    <row r="6" spans="2:14" x14ac:dyDescent="0.4">
      <c r="B6" s="396"/>
      <c r="C6" s="305"/>
      <c r="D6" s="367"/>
      <c r="E6" s="297"/>
      <c r="F6" s="85" t="s">
        <v>175</v>
      </c>
      <c r="G6" s="86">
        <v>1100</v>
      </c>
      <c r="H6" s="87"/>
      <c r="I6" s="88"/>
      <c r="J6" s="89"/>
      <c r="K6" s="2"/>
      <c r="L6" s="2"/>
      <c r="M6" s="2"/>
      <c r="N6" s="122"/>
    </row>
    <row r="7" spans="2:14" x14ac:dyDescent="0.4">
      <c r="B7" s="396"/>
      <c r="C7" s="305"/>
      <c r="D7" s="367"/>
      <c r="E7" s="297"/>
      <c r="F7" s="85" t="s">
        <v>143</v>
      </c>
      <c r="G7" s="153" t="s">
        <v>334</v>
      </c>
      <c r="H7" s="91">
        <v>17</v>
      </c>
      <c r="I7" s="2"/>
      <c r="J7" s="2"/>
      <c r="K7" s="2"/>
      <c r="L7" s="2"/>
      <c r="M7" s="2"/>
      <c r="N7" s="122"/>
    </row>
    <row r="8" spans="2:14" x14ac:dyDescent="0.4">
      <c r="B8" s="396"/>
      <c r="C8" s="305"/>
      <c r="D8" s="367"/>
      <c r="E8" s="297"/>
      <c r="F8" s="87" t="s">
        <v>168</v>
      </c>
      <c r="G8" s="153" t="s">
        <v>82</v>
      </c>
      <c r="H8" s="92">
        <v>12</v>
      </c>
      <c r="I8" s="2"/>
      <c r="J8" s="2"/>
      <c r="K8" s="2"/>
      <c r="L8" s="2"/>
      <c r="M8" s="2"/>
      <c r="N8" s="122"/>
    </row>
    <row r="9" spans="2:14" x14ac:dyDescent="0.4">
      <c r="B9" s="396"/>
      <c r="C9" s="305"/>
      <c r="D9" s="367"/>
      <c r="E9" s="297"/>
      <c r="F9" s="87" t="s">
        <v>169</v>
      </c>
      <c r="G9" s="153" t="s">
        <v>336</v>
      </c>
      <c r="H9" s="93">
        <f>IF(G5="","",G6/G5)</f>
        <v>0.6875</v>
      </c>
      <c r="I9" s="2"/>
      <c r="J9" s="2"/>
      <c r="K9" s="2"/>
      <c r="L9" s="2"/>
      <c r="M9" s="2"/>
      <c r="N9" s="122"/>
    </row>
    <row r="10" spans="2:14" x14ac:dyDescent="0.4">
      <c r="B10" s="396"/>
      <c r="C10" s="305"/>
      <c r="D10" s="367"/>
      <c r="E10" s="297"/>
      <c r="F10" s="85" t="s">
        <v>145</v>
      </c>
      <c r="G10" s="153" t="s">
        <v>62</v>
      </c>
      <c r="H10" s="85"/>
      <c r="I10" s="2"/>
      <c r="J10" s="2"/>
      <c r="K10" s="2"/>
      <c r="L10" s="2"/>
      <c r="M10" s="2"/>
      <c r="N10" s="122"/>
    </row>
    <row r="11" spans="2:14" x14ac:dyDescent="0.4">
      <c r="B11" s="396"/>
      <c r="C11" s="305"/>
      <c r="D11" s="367"/>
      <c r="E11" s="297"/>
      <c r="F11" s="85" t="s">
        <v>170</v>
      </c>
      <c r="G11" s="153" t="s">
        <v>111</v>
      </c>
      <c r="H11" s="85"/>
      <c r="I11" s="2"/>
      <c r="J11" s="2"/>
      <c r="K11" s="2"/>
      <c r="L11" s="2"/>
      <c r="M11" s="2"/>
      <c r="N11" s="122"/>
    </row>
    <row r="12" spans="2:14" x14ac:dyDescent="0.4">
      <c r="B12" s="396"/>
      <c r="C12" s="305"/>
      <c r="D12" s="367"/>
      <c r="E12" s="297"/>
      <c r="F12" s="94" t="s">
        <v>171</v>
      </c>
      <c r="G12" s="95">
        <v>158</v>
      </c>
      <c r="H12" s="94"/>
      <c r="I12" s="96"/>
      <c r="J12" s="96"/>
      <c r="K12" s="96"/>
      <c r="L12" s="96"/>
      <c r="M12" s="96"/>
      <c r="N12" s="124"/>
    </row>
    <row r="13" spans="2:14" x14ac:dyDescent="0.4">
      <c r="B13" s="397"/>
      <c r="C13" s="299" t="s">
        <v>120</v>
      </c>
      <c r="D13" s="381">
        <f>IF(H18&gt;0,L20,IF(L16="","",L16))</f>
        <v>68</v>
      </c>
      <c r="E13" s="324" t="s">
        <v>11</v>
      </c>
      <c r="F13" s="2" t="s">
        <v>121</v>
      </c>
      <c r="G13" s="90"/>
      <c r="H13" s="85" t="s">
        <v>126</v>
      </c>
      <c r="I13" s="2"/>
      <c r="J13" s="207">
        <v>1</v>
      </c>
      <c r="K13" s="363" t="str">
        <f>IF(J13="","","へ運搬")</f>
        <v>へ運搬</v>
      </c>
      <c r="L13" s="363"/>
      <c r="M13" s="8"/>
      <c r="N13" s="122"/>
    </row>
    <row r="14" spans="2:14" x14ac:dyDescent="0.4">
      <c r="B14" s="397"/>
      <c r="C14" s="341"/>
      <c r="D14" s="392"/>
      <c r="E14" s="315"/>
      <c r="F14" s="2" t="s">
        <v>122</v>
      </c>
      <c r="G14" s="155" t="s">
        <v>344</v>
      </c>
      <c r="H14" s="372" t="s">
        <v>130</v>
      </c>
      <c r="I14" s="373"/>
      <c r="J14" s="2"/>
      <c r="K14" s="8"/>
      <c r="L14" s="2"/>
      <c r="M14" s="8"/>
      <c r="N14" s="122"/>
    </row>
    <row r="15" spans="2:14" x14ac:dyDescent="0.4">
      <c r="B15" s="397"/>
      <c r="C15" s="341"/>
      <c r="D15" s="392"/>
      <c r="E15" s="315"/>
      <c r="F15" s="2" t="s">
        <v>123</v>
      </c>
      <c r="G15" s="155" t="s">
        <v>223</v>
      </c>
      <c r="H15" s="98">
        <f>IF(J4="","",J4)</f>
        <v>0.64</v>
      </c>
      <c r="I15" s="8" t="s">
        <v>134</v>
      </c>
      <c r="J15" s="138">
        <f>IF(G12="","",G12)</f>
        <v>158</v>
      </c>
      <c r="K15" s="8" t="s">
        <v>134</v>
      </c>
      <c r="L15" s="175">
        <v>0.67500000000000004</v>
      </c>
      <c r="M15" s="8"/>
      <c r="N15" s="122" t="s">
        <v>131</v>
      </c>
    </row>
    <row r="16" spans="2:14" x14ac:dyDescent="0.4">
      <c r="B16" s="398"/>
      <c r="C16" s="321"/>
      <c r="D16" s="289"/>
      <c r="E16" s="321"/>
      <c r="F16" s="85"/>
      <c r="G16" s="90"/>
      <c r="H16" s="2"/>
      <c r="I16" s="8" t="s">
        <v>132</v>
      </c>
      <c r="J16" s="140">
        <f>IF(H15="","",ROUND(H15*J15*L15,2))</f>
        <v>68.260000000000005</v>
      </c>
      <c r="K16" s="8" t="s">
        <v>133</v>
      </c>
      <c r="L16" s="141">
        <f>IF(H15="","",ROUND(J16,0))</f>
        <v>68</v>
      </c>
      <c r="M16" s="8"/>
      <c r="N16" s="122"/>
    </row>
    <row r="17" spans="2:14" x14ac:dyDescent="0.4">
      <c r="B17" s="399"/>
      <c r="C17" s="312"/>
      <c r="D17" s="357"/>
      <c r="E17" s="312"/>
      <c r="F17" s="105"/>
      <c r="G17" s="90"/>
      <c r="H17" s="142" t="s">
        <v>149</v>
      </c>
      <c r="I17" s="8" t="s">
        <v>153</v>
      </c>
      <c r="J17" s="142" t="s">
        <v>151</v>
      </c>
      <c r="K17" s="8" t="s">
        <v>134</v>
      </c>
      <c r="L17" s="142" t="s">
        <v>152</v>
      </c>
      <c r="M17" s="8"/>
      <c r="N17" s="122"/>
    </row>
    <row r="18" spans="2:14" x14ac:dyDescent="0.4">
      <c r="B18" s="399"/>
      <c r="C18" s="312"/>
      <c r="D18" s="357"/>
      <c r="E18" s="312"/>
      <c r="F18" s="85"/>
      <c r="G18" s="90"/>
      <c r="H18" s="143"/>
      <c r="I18" s="8" t="s">
        <v>153</v>
      </c>
      <c r="J18" s="144"/>
      <c r="K18" s="145" t="s">
        <v>154</v>
      </c>
      <c r="L18" s="146" t="str">
        <f>IF(H18="","",ROUND(H18/J18,8))</f>
        <v/>
      </c>
      <c r="M18" s="8"/>
      <c r="N18" s="122"/>
    </row>
    <row r="19" spans="2:14" x14ac:dyDescent="0.4">
      <c r="B19" s="399"/>
      <c r="C19" s="312"/>
      <c r="D19" s="357"/>
      <c r="E19" s="312"/>
      <c r="F19" s="85"/>
      <c r="G19" s="90"/>
      <c r="H19" s="146" t="str">
        <f>L18</f>
        <v/>
      </c>
      <c r="I19" s="8" t="s">
        <v>134</v>
      </c>
      <c r="J19" s="147"/>
      <c r="K19" s="145" t="s">
        <v>154</v>
      </c>
      <c r="L19" s="140" t="str">
        <f>IF(H19="","",ROUND(H19*J19,2))</f>
        <v/>
      </c>
      <c r="M19" s="8" t="s">
        <v>133</v>
      </c>
      <c r="N19" s="148" t="str">
        <f>IF(L19="","",ROUND(L19,0))</f>
        <v/>
      </c>
    </row>
    <row r="20" spans="2:14" x14ac:dyDescent="0.4">
      <c r="B20" s="405"/>
      <c r="C20" s="337"/>
      <c r="D20" s="344"/>
      <c r="E20" s="337"/>
      <c r="F20" s="164" t="str">
        <f>IF(H18&gt;0,"残地材積＝","")</f>
        <v/>
      </c>
      <c r="G20" s="165" t="str">
        <f>N19</f>
        <v/>
      </c>
      <c r="H20" s="106" t="str">
        <f>IF(H18&gt;0,L16,"")</f>
        <v/>
      </c>
      <c r="I20" s="107" t="s">
        <v>155</v>
      </c>
      <c r="J20" s="101" t="str">
        <f>N19</f>
        <v/>
      </c>
      <c r="K20" s="107" t="s">
        <v>154</v>
      </c>
      <c r="L20" s="101" t="str">
        <f>IF(H18="","",ROUND(H20-J20,0))</f>
        <v/>
      </c>
      <c r="M20" s="99"/>
      <c r="N20" s="124"/>
    </row>
    <row r="21" spans="2:14" x14ac:dyDescent="0.4">
      <c r="B21" s="406">
        <v>12</v>
      </c>
      <c r="C21" s="305" t="s">
        <v>156</v>
      </c>
      <c r="D21" s="367">
        <f>IF(J21="","",J21)</f>
        <v>2.21</v>
      </c>
      <c r="E21" s="297" t="s">
        <v>10</v>
      </c>
      <c r="F21" s="82" t="s">
        <v>41</v>
      </c>
      <c r="G21" s="152" t="s">
        <v>59</v>
      </c>
      <c r="H21" s="368" t="s">
        <v>116</v>
      </c>
      <c r="I21" s="369"/>
      <c r="J21" s="83">
        <v>2.21</v>
      </c>
      <c r="K21" s="84"/>
      <c r="L21" s="84"/>
      <c r="M21" s="84"/>
      <c r="N21" s="123"/>
    </row>
    <row r="22" spans="2:14" x14ac:dyDescent="0.4">
      <c r="B22" s="396"/>
      <c r="C22" s="305"/>
      <c r="D22" s="367"/>
      <c r="E22" s="297"/>
      <c r="F22" s="85" t="s">
        <v>174</v>
      </c>
      <c r="G22" s="86">
        <v>1600</v>
      </c>
      <c r="H22" s="87"/>
      <c r="I22" s="88"/>
      <c r="J22" s="149"/>
      <c r="K22" s="2"/>
      <c r="L22" s="2"/>
      <c r="M22" s="2"/>
      <c r="N22" s="122"/>
    </row>
    <row r="23" spans="2:14" x14ac:dyDescent="0.4">
      <c r="B23" s="396"/>
      <c r="C23" s="305"/>
      <c r="D23" s="367"/>
      <c r="E23" s="297"/>
      <c r="F23" s="85" t="s">
        <v>175</v>
      </c>
      <c r="G23" s="86">
        <v>1000</v>
      </c>
      <c r="H23" s="87"/>
      <c r="I23" s="88"/>
      <c r="J23" s="89"/>
      <c r="K23" s="2"/>
      <c r="L23" s="2"/>
      <c r="M23" s="2"/>
      <c r="N23" s="122"/>
    </row>
    <row r="24" spans="2:14" x14ac:dyDescent="0.4">
      <c r="B24" s="396"/>
      <c r="C24" s="305"/>
      <c r="D24" s="367"/>
      <c r="E24" s="297"/>
      <c r="F24" s="85" t="s">
        <v>143</v>
      </c>
      <c r="G24" s="153" t="s">
        <v>172</v>
      </c>
      <c r="H24" s="91">
        <v>13</v>
      </c>
      <c r="I24" s="2"/>
      <c r="J24" s="2"/>
      <c r="K24" s="2"/>
      <c r="L24" s="2"/>
      <c r="M24" s="2"/>
      <c r="N24" s="122"/>
    </row>
    <row r="25" spans="2:14" x14ac:dyDescent="0.4">
      <c r="B25" s="396"/>
      <c r="C25" s="305"/>
      <c r="D25" s="367"/>
      <c r="E25" s="297"/>
      <c r="F25" s="87" t="s">
        <v>168</v>
      </c>
      <c r="G25" s="153" t="s">
        <v>79</v>
      </c>
      <c r="H25" s="92">
        <v>9</v>
      </c>
      <c r="I25" s="2"/>
      <c r="J25" s="2"/>
      <c r="K25" s="2"/>
      <c r="L25" s="2"/>
      <c r="M25" s="2"/>
      <c r="N25" s="122"/>
    </row>
    <row r="26" spans="2:14" x14ac:dyDescent="0.4">
      <c r="B26" s="396"/>
      <c r="C26" s="305"/>
      <c r="D26" s="367"/>
      <c r="E26" s="297"/>
      <c r="F26" s="87" t="s">
        <v>169</v>
      </c>
      <c r="G26" s="153" t="s">
        <v>336</v>
      </c>
      <c r="H26" s="93">
        <f>IF(G22="","",G23/G22)</f>
        <v>0.625</v>
      </c>
      <c r="I26" s="2"/>
      <c r="J26" s="2"/>
      <c r="K26" s="2"/>
      <c r="L26" s="2"/>
      <c r="M26" s="2"/>
      <c r="N26" s="122"/>
    </row>
    <row r="27" spans="2:14" x14ac:dyDescent="0.4">
      <c r="B27" s="396"/>
      <c r="C27" s="305"/>
      <c r="D27" s="367"/>
      <c r="E27" s="297"/>
      <c r="F27" s="85" t="s">
        <v>145</v>
      </c>
      <c r="G27" s="153" t="s">
        <v>62</v>
      </c>
      <c r="H27" s="85"/>
      <c r="I27" s="2"/>
      <c r="J27" s="2"/>
      <c r="K27" s="2"/>
      <c r="L27" s="2"/>
      <c r="M27" s="2"/>
      <c r="N27" s="122"/>
    </row>
    <row r="28" spans="2:14" x14ac:dyDescent="0.4">
      <c r="B28" s="396"/>
      <c r="C28" s="305"/>
      <c r="D28" s="367"/>
      <c r="E28" s="297"/>
      <c r="F28" s="85" t="s">
        <v>170</v>
      </c>
      <c r="G28" s="153" t="s">
        <v>111</v>
      </c>
      <c r="H28" s="85"/>
      <c r="I28" s="2"/>
      <c r="J28" s="2"/>
      <c r="K28" s="2"/>
      <c r="L28" s="2"/>
      <c r="M28" s="2"/>
      <c r="N28" s="122"/>
    </row>
    <row r="29" spans="2:14" x14ac:dyDescent="0.4">
      <c r="B29" s="396"/>
      <c r="C29" s="305"/>
      <c r="D29" s="367"/>
      <c r="E29" s="297"/>
      <c r="F29" s="94" t="s">
        <v>171</v>
      </c>
      <c r="G29" s="95">
        <v>84.3</v>
      </c>
      <c r="H29" s="94"/>
      <c r="I29" s="96"/>
      <c r="J29" s="96"/>
      <c r="K29" s="96"/>
      <c r="L29" s="96"/>
      <c r="M29" s="96"/>
      <c r="N29" s="124"/>
    </row>
    <row r="30" spans="2:14" x14ac:dyDescent="0.4">
      <c r="B30" s="397"/>
      <c r="C30" s="299" t="s">
        <v>120</v>
      </c>
      <c r="D30" s="381">
        <f>IF(H35&gt;0,L37,IF(L33="","",L33))</f>
        <v>126</v>
      </c>
      <c r="E30" s="324" t="s">
        <v>11</v>
      </c>
      <c r="F30" s="2" t="s">
        <v>121</v>
      </c>
      <c r="G30" s="90"/>
      <c r="H30" s="85" t="s">
        <v>126</v>
      </c>
      <c r="I30" s="2"/>
      <c r="J30" s="207">
        <v>1</v>
      </c>
      <c r="K30" s="363" t="str">
        <f>IF(J30="","","へ運搬")</f>
        <v>へ運搬</v>
      </c>
      <c r="L30" s="363"/>
      <c r="M30" s="8"/>
      <c r="N30" s="122"/>
    </row>
    <row r="31" spans="2:14" x14ac:dyDescent="0.4">
      <c r="B31" s="397"/>
      <c r="C31" s="341"/>
      <c r="D31" s="392"/>
      <c r="E31" s="315"/>
      <c r="F31" s="2" t="s">
        <v>122</v>
      </c>
      <c r="G31" s="155" t="s">
        <v>339</v>
      </c>
      <c r="H31" s="372" t="s">
        <v>130</v>
      </c>
      <c r="I31" s="373"/>
      <c r="J31" s="2"/>
      <c r="K31" s="8"/>
      <c r="L31" s="2"/>
      <c r="M31" s="8"/>
      <c r="N31" s="122"/>
    </row>
    <row r="32" spans="2:14" x14ac:dyDescent="0.4">
      <c r="B32" s="397"/>
      <c r="C32" s="341"/>
      <c r="D32" s="392"/>
      <c r="E32" s="315"/>
      <c r="F32" s="2" t="s">
        <v>123</v>
      </c>
      <c r="G32" s="155" t="s">
        <v>223</v>
      </c>
      <c r="H32" s="98">
        <f>IF(J21="","",J21)</f>
        <v>2.21</v>
      </c>
      <c r="I32" s="8" t="s">
        <v>134</v>
      </c>
      <c r="J32" s="138">
        <f>IF(G29="","",G29)</f>
        <v>84.3</v>
      </c>
      <c r="K32" s="8" t="s">
        <v>134</v>
      </c>
      <c r="L32" s="175">
        <v>0.67500000000000004</v>
      </c>
      <c r="M32" s="8"/>
      <c r="N32" s="122" t="s">
        <v>131</v>
      </c>
    </row>
    <row r="33" spans="2:14" x14ac:dyDescent="0.4">
      <c r="B33" s="398"/>
      <c r="C33" s="321"/>
      <c r="D33" s="289"/>
      <c r="E33" s="321"/>
      <c r="F33" s="85"/>
      <c r="G33" s="90"/>
      <c r="H33" s="2"/>
      <c r="I33" s="8" t="s">
        <v>132</v>
      </c>
      <c r="J33" s="140">
        <f>IF(H32="","",ROUND(H32*J32*L32,2))</f>
        <v>125.75</v>
      </c>
      <c r="K33" s="8" t="s">
        <v>133</v>
      </c>
      <c r="L33" s="141">
        <f>IF(H32="","",ROUND(J33,0))</f>
        <v>126</v>
      </c>
      <c r="M33" s="8"/>
      <c r="N33" s="122"/>
    </row>
    <row r="34" spans="2:14" x14ac:dyDescent="0.4">
      <c r="B34" s="399"/>
      <c r="C34" s="312"/>
      <c r="D34" s="357"/>
      <c r="E34" s="312"/>
      <c r="F34" s="105"/>
      <c r="G34" s="90"/>
      <c r="H34" s="142" t="s">
        <v>149</v>
      </c>
      <c r="I34" s="8" t="s">
        <v>153</v>
      </c>
      <c r="J34" s="142" t="s">
        <v>151</v>
      </c>
      <c r="K34" s="8" t="s">
        <v>134</v>
      </c>
      <c r="L34" s="142" t="s">
        <v>152</v>
      </c>
      <c r="M34" s="8"/>
      <c r="N34" s="122"/>
    </row>
    <row r="35" spans="2:14" x14ac:dyDescent="0.4">
      <c r="B35" s="399"/>
      <c r="C35" s="312"/>
      <c r="D35" s="357"/>
      <c r="E35" s="312"/>
      <c r="F35" s="85"/>
      <c r="G35" s="90"/>
      <c r="H35" s="143"/>
      <c r="I35" s="8" t="s">
        <v>153</v>
      </c>
      <c r="J35" s="144"/>
      <c r="K35" s="145" t="s">
        <v>154</v>
      </c>
      <c r="L35" s="146" t="str">
        <f>IF(H35="","",ROUND(H35/J35,8))</f>
        <v/>
      </c>
      <c r="M35" s="8"/>
      <c r="N35" s="122"/>
    </row>
    <row r="36" spans="2:14" x14ac:dyDescent="0.4">
      <c r="B36" s="399"/>
      <c r="C36" s="312"/>
      <c r="D36" s="357"/>
      <c r="E36" s="312"/>
      <c r="F36" s="85"/>
      <c r="G36" s="90"/>
      <c r="H36" s="146" t="str">
        <f>L35</f>
        <v/>
      </c>
      <c r="I36" s="8" t="s">
        <v>134</v>
      </c>
      <c r="J36" s="147"/>
      <c r="K36" s="145" t="s">
        <v>154</v>
      </c>
      <c r="L36" s="140" t="str">
        <f>IF(H36="","",ROUND(H36*J36,2))</f>
        <v/>
      </c>
      <c r="M36" s="8" t="s">
        <v>133</v>
      </c>
      <c r="N36" s="148" t="str">
        <f>IF(L36="","",ROUND(L36,0))</f>
        <v/>
      </c>
    </row>
    <row r="37" spans="2:14" x14ac:dyDescent="0.4">
      <c r="B37" s="405"/>
      <c r="C37" s="337"/>
      <c r="D37" s="344"/>
      <c r="E37" s="337"/>
      <c r="F37" s="164" t="str">
        <f>IF(H35&gt;0,"残地材積＝","")</f>
        <v/>
      </c>
      <c r="G37" s="165" t="str">
        <f>N36</f>
        <v/>
      </c>
      <c r="H37" s="106" t="str">
        <f>IF(H35&gt;0,L33,"")</f>
        <v/>
      </c>
      <c r="I37" s="107" t="s">
        <v>155</v>
      </c>
      <c r="J37" s="101" t="str">
        <f>N36</f>
        <v/>
      </c>
      <c r="K37" s="107" t="s">
        <v>154</v>
      </c>
      <c r="L37" s="101" t="str">
        <f>IF(H35="","",ROUND(H37-J37,0))</f>
        <v/>
      </c>
      <c r="M37" s="99"/>
      <c r="N37" s="124"/>
    </row>
    <row r="38" spans="2:14" x14ac:dyDescent="0.4">
      <c r="B38" s="396">
        <v>14</v>
      </c>
      <c r="C38" s="378" t="s">
        <v>156</v>
      </c>
      <c r="D38" s="379">
        <f>IF(J38="","",J38)</f>
        <v>0.71</v>
      </c>
      <c r="E38" s="380" t="s">
        <v>10</v>
      </c>
      <c r="F38" s="85" t="s">
        <v>41</v>
      </c>
      <c r="G38" s="153" t="s">
        <v>59</v>
      </c>
      <c r="H38" s="372" t="s">
        <v>116</v>
      </c>
      <c r="I38" s="373"/>
      <c r="J38" s="136">
        <v>0.71</v>
      </c>
      <c r="K38" s="2"/>
      <c r="L38" s="2"/>
      <c r="M38" s="2"/>
      <c r="N38" s="122"/>
    </row>
    <row r="39" spans="2:14" x14ac:dyDescent="0.4">
      <c r="B39" s="396"/>
      <c r="C39" s="305"/>
      <c r="D39" s="367"/>
      <c r="E39" s="297"/>
      <c r="F39" s="85" t="s">
        <v>174</v>
      </c>
      <c r="G39" s="86">
        <v>1500</v>
      </c>
      <c r="H39" s="87"/>
      <c r="I39" s="88"/>
      <c r="J39" s="149"/>
      <c r="K39" s="2"/>
      <c r="L39" s="2"/>
      <c r="M39" s="2"/>
      <c r="N39" s="122"/>
    </row>
    <row r="40" spans="2:14" x14ac:dyDescent="0.4">
      <c r="B40" s="396"/>
      <c r="C40" s="305"/>
      <c r="D40" s="367"/>
      <c r="E40" s="297"/>
      <c r="F40" s="85" t="s">
        <v>175</v>
      </c>
      <c r="G40" s="86">
        <v>1000</v>
      </c>
      <c r="H40" s="87"/>
      <c r="I40" s="88"/>
      <c r="J40" s="89"/>
      <c r="K40" s="2"/>
      <c r="L40" s="2"/>
      <c r="M40" s="2"/>
      <c r="N40" s="122"/>
    </row>
    <row r="41" spans="2:14" x14ac:dyDescent="0.4">
      <c r="B41" s="396"/>
      <c r="C41" s="305"/>
      <c r="D41" s="367"/>
      <c r="E41" s="297"/>
      <c r="F41" s="85" t="s">
        <v>143</v>
      </c>
      <c r="G41" s="153" t="s">
        <v>335</v>
      </c>
      <c r="H41" s="91">
        <v>11</v>
      </c>
      <c r="I41" s="2"/>
      <c r="J41" s="2"/>
      <c r="K41" s="2"/>
      <c r="L41" s="2"/>
      <c r="M41" s="2"/>
      <c r="N41" s="122"/>
    </row>
    <row r="42" spans="2:14" x14ac:dyDescent="0.4">
      <c r="B42" s="396"/>
      <c r="C42" s="305"/>
      <c r="D42" s="367"/>
      <c r="E42" s="297"/>
      <c r="F42" s="87" t="s">
        <v>168</v>
      </c>
      <c r="G42" s="153" t="s">
        <v>79</v>
      </c>
      <c r="H42" s="92">
        <v>9</v>
      </c>
      <c r="I42" s="2"/>
      <c r="J42" s="2"/>
      <c r="K42" s="2"/>
      <c r="L42" s="2"/>
      <c r="M42" s="2"/>
      <c r="N42" s="122"/>
    </row>
    <row r="43" spans="2:14" x14ac:dyDescent="0.4">
      <c r="B43" s="396"/>
      <c r="C43" s="305"/>
      <c r="D43" s="367"/>
      <c r="E43" s="297"/>
      <c r="F43" s="87" t="s">
        <v>169</v>
      </c>
      <c r="G43" s="153" t="s">
        <v>336</v>
      </c>
      <c r="H43" s="93">
        <f>IF(G39="","",G40/G39)</f>
        <v>0.66666666666666663</v>
      </c>
      <c r="I43" s="2"/>
      <c r="J43" s="2"/>
      <c r="K43" s="2"/>
      <c r="L43" s="2"/>
      <c r="M43" s="2"/>
      <c r="N43" s="122"/>
    </row>
    <row r="44" spans="2:14" x14ac:dyDescent="0.4">
      <c r="B44" s="396"/>
      <c r="C44" s="305"/>
      <c r="D44" s="367"/>
      <c r="E44" s="297"/>
      <c r="F44" s="85" t="s">
        <v>145</v>
      </c>
      <c r="G44" s="153" t="s">
        <v>62</v>
      </c>
      <c r="H44" s="85"/>
      <c r="I44" s="2"/>
      <c r="J44" s="2"/>
      <c r="K44" s="2"/>
      <c r="L44" s="2"/>
      <c r="M44" s="2"/>
      <c r="N44" s="122"/>
    </row>
    <row r="45" spans="2:14" x14ac:dyDescent="0.4">
      <c r="B45" s="396"/>
      <c r="C45" s="305"/>
      <c r="D45" s="367"/>
      <c r="E45" s="297"/>
      <c r="F45" s="85" t="s">
        <v>170</v>
      </c>
      <c r="G45" s="153" t="s">
        <v>158</v>
      </c>
      <c r="H45" s="85"/>
      <c r="I45" s="2"/>
      <c r="J45" s="2"/>
      <c r="K45" s="2"/>
      <c r="L45" s="2"/>
      <c r="M45" s="2"/>
      <c r="N45" s="122"/>
    </row>
    <row r="46" spans="2:14" x14ac:dyDescent="0.4">
      <c r="B46" s="396"/>
      <c r="C46" s="305"/>
      <c r="D46" s="367"/>
      <c r="E46" s="297"/>
      <c r="F46" s="94" t="s">
        <v>171</v>
      </c>
      <c r="G46" s="95">
        <v>86.5</v>
      </c>
      <c r="H46" s="94"/>
      <c r="I46" s="96"/>
      <c r="J46" s="96"/>
      <c r="K46" s="96"/>
      <c r="L46" s="96"/>
      <c r="M46" s="96"/>
      <c r="N46" s="124"/>
    </row>
    <row r="47" spans="2:14" x14ac:dyDescent="0.4">
      <c r="B47" s="397"/>
      <c r="C47" s="299" t="s">
        <v>120</v>
      </c>
      <c r="D47" s="381">
        <f>IF(H52&gt;0,L54,IF(L50="","",L50))</f>
        <v>41</v>
      </c>
      <c r="E47" s="324" t="s">
        <v>11</v>
      </c>
      <c r="F47" s="82" t="s">
        <v>121</v>
      </c>
      <c r="G47" s="161"/>
      <c r="H47" s="85" t="s">
        <v>126</v>
      </c>
      <c r="I47" s="2"/>
      <c r="J47" s="207">
        <v>2</v>
      </c>
      <c r="K47" s="363" t="str">
        <f>IF(J47="","","へ運搬")</f>
        <v>へ運搬</v>
      </c>
      <c r="L47" s="363"/>
      <c r="M47" s="8"/>
      <c r="N47" s="122"/>
    </row>
    <row r="48" spans="2:14" x14ac:dyDescent="0.4">
      <c r="B48" s="397"/>
      <c r="C48" s="341"/>
      <c r="D48" s="392"/>
      <c r="E48" s="315"/>
      <c r="F48" s="85" t="s">
        <v>122</v>
      </c>
      <c r="G48" s="155" t="s">
        <v>347</v>
      </c>
      <c r="H48" s="372" t="s">
        <v>130</v>
      </c>
      <c r="I48" s="373"/>
      <c r="J48" s="2"/>
      <c r="K48" s="8"/>
      <c r="L48" s="2"/>
      <c r="M48" s="8"/>
      <c r="N48" s="122"/>
    </row>
    <row r="49" spans="2:14" x14ac:dyDescent="0.4">
      <c r="B49" s="397"/>
      <c r="C49" s="341"/>
      <c r="D49" s="392"/>
      <c r="E49" s="315"/>
      <c r="F49" s="85" t="s">
        <v>123</v>
      </c>
      <c r="G49" s="155" t="s">
        <v>223</v>
      </c>
      <c r="H49" s="98">
        <f>IF(J38="","",J38)</f>
        <v>0.71</v>
      </c>
      <c r="I49" s="8" t="s">
        <v>134</v>
      </c>
      <c r="J49" s="138">
        <f>IF(G46="","",G46)</f>
        <v>86.5</v>
      </c>
      <c r="K49" s="8" t="s">
        <v>134</v>
      </c>
      <c r="L49" s="175">
        <v>0.67500000000000004</v>
      </c>
      <c r="M49" s="8"/>
      <c r="N49" s="122" t="s">
        <v>131</v>
      </c>
    </row>
    <row r="50" spans="2:14" x14ac:dyDescent="0.4">
      <c r="B50" s="398"/>
      <c r="C50" s="321"/>
      <c r="D50" s="289"/>
      <c r="E50" s="321"/>
      <c r="F50" s="85"/>
      <c r="G50" s="90"/>
      <c r="H50" s="2"/>
      <c r="I50" s="8" t="s">
        <v>132</v>
      </c>
      <c r="J50" s="140">
        <f>IF(H49="","",ROUND(H49*J49*L49,2))</f>
        <v>41.46</v>
      </c>
      <c r="K50" s="8" t="s">
        <v>133</v>
      </c>
      <c r="L50" s="141">
        <f>IF(H49="","",ROUND(J50,0))</f>
        <v>41</v>
      </c>
      <c r="M50" s="8"/>
      <c r="N50" s="122"/>
    </row>
    <row r="51" spans="2:14" x14ac:dyDescent="0.4">
      <c r="B51" s="399"/>
      <c r="C51" s="312"/>
      <c r="D51" s="357"/>
      <c r="E51" s="312"/>
      <c r="F51" s="105"/>
      <c r="G51" s="90"/>
      <c r="H51" s="142" t="s">
        <v>149</v>
      </c>
      <c r="I51" s="8" t="s">
        <v>153</v>
      </c>
      <c r="J51" s="142" t="s">
        <v>151</v>
      </c>
      <c r="K51" s="8" t="s">
        <v>134</v>
      </c>
      <c r="L51" s="142" t="s">
        <v>152</v>
      </c>
      <c r="M51" s="8"/>
      <c r="N51" s="122"/>
    </row>
    <row r="52" spans="2:14" x14ac:dyDescent="0.4">
      <c r="B52" s="399"/>
      <c r="C52" s="312"/>
      <c r="D52" s="357"/>
      <c r="E52" s="312"/>
      <c r="F52" s="85"/>
      <c r="G52" s="90"/>
      <c r="H52" s="143"/>
      <c r="I52" s="8" t="s">
        <v>153</v>
      </c>
      <c r="J52" s="144"/>
      <c r="K52" s="145" t="s">
        <v>154</v>
      </c>
      <c r="L52" s="146" t="str">
        <f>IF(H52="","",ROUND(H52/J52,8))</f>
        <v/>
      </c>
      <c r="M52" s="8"/>
      <c r="N52" s="122"/>
    </row>
    <row r="53" spans="2:14" x14ac:dyDescent="0.4">
      <c r="B53" s="399"/>
      <c r="C53" s="312"/>
      <c r="D53" s="357"/>
      <c r="E53" s="312"/>
      <c r="F53" s="85"/>
      <c r="G53" s="90"/>
      <c r="H53" s="146" t="str">
        <f>L52</f>
        <v/>
      </c>
      <c r="I53" s="8" t="s">
        <v>134</v>
      </c>
      <c r="J53" s="147"/>
      <c r="K53" s="145" t="s">
        <v>154</v>
      </c>
      <c r="L53" s="140" t="str">
        <f>IF(H53="","",ROUND(H53*J53,2))</f>
        <v/>
      </c>
      <c r="M53" s="8" t="s">
        <v>133</v>
      </c>
      <c r="N53" s="148" t="str">
        <f>IF(L53="","",ROUND(L53,0))</f>
        <v/>
      </c>
    </row>
    <row r="54" spans="2:14" ht="19.5" thickBot="1" x14ac:dyDescent="0.45">
      <c r="B54" s="405"/>
      <c r="C54" s="337"/>
      <c r="D54" s="344"/>
      <c r="E54" s="337"/>
      <c r="F54" s="164" t="str">
        <f>IF(H52&gt;0,"残地材積＝","")</f>
        <v/>
      </c>
      <c r="G54" s="165" t="str">
        <f>N53</f>
        <v/>
      </c>
      <c r="H54" s="106" t="str">
        <f>IF(H52&gt;0,L50,"")</f>
        <v/>
      </c>
      <c r="I54" s="107" t="s">
        <v>155</v>
      </c>
      <c r="J54" s="101" t="str">
        <f>N53</f>
        <v/>
      </c>
      <c r="K54" s="107" t="s">
        <v>154</v>
      </c>
      <c r="L54" s="101" t="str">
        <f>IF(H52="","",ROUND(H54-J54,0))</f>
        <v/>
      </c>
      <c r="M54" s="99"/>
      <c r="N54" s="124"/>
    </row>
    <row r="55" spans="2:14" x14ac:dyDescent="0.4">
      <c r="B55" s="401">
        <v>21</v>
      </c>
      <c r="C55" s="303" t="s">
        <v>156</v>
      </c>
      <c r="D55" s="402">
        <f>IF(J55="","",J55)</f>
        <v>0.69</v>
      </c>
      <c r="E55" s="311" t="s">
        <v>10</v>
      </c>
      <c r="F55" s="118" t="s">
        <v>41</v>
      </c>
      <c r="G55" s="156" t="s">
        <v>59</v>
      </c>
      <c r="H55" s="403" t="s">
        <v>116</v>
      </c>
      <c r="I55" s="404"/>
      <c r="J55" s="137">
        <v>0.69</v>
      </c>
      <c r="K55" s="79"/>
      <c r="L55" s="79"/>
      <c r="M55" s="79"/>
      <c r="N55" s="121"/>
    </row>
    <row r="56" spans="2:14" x14ac:dyDescent="0.4">
      <c r="B56" s="396"/>
      <c r="C56" s="305"/>
      <c r="D56" s="367"/>
      <c r="E56" s="297"/>
      <c r="F56" s="85" t="s">
        <v>174</v>
      </c>
      <c r="G56" s="86">
        <v>1500</v>
      </c>
      <c r="H56" s="87"/>
      <c r="I56" s="88"/>
      <c r="J56" s="149"/>
      <c r="K56" s="2"/>
      <c r="L56" s="2"/>
      <c r="M56" s="2"/>
      <c r="N56" s="122"/>
    </row>
    <row r="57" spans="2:14" x14ac:dyDescent="0.4">
      <c r="B57" s="396"/>
      <c r="C57" s="305"/>
      <c r="D57" s="367"/>
      <c r="E57" s="297"/>
      <c r="F57" s="85" t="s">
        <v>175</v>
      </c>
      <c r="G57" s="86">
        <v>1000</v>
      </c>
      <c r="H57" s="87"/>
      <c r="I57" s="88"/>
      <c r="J57" s="89"/>
      <c r="K57" s="2"/>
      <c r="L57" s="2"/>
      <c r="M57" s="2"/>
      <c r="N57" s="122"/>
    </row>
    <row r="58" spans="2:14" x14ac:dyDescent="0.4">
      <c r="B58" s="396"/>
      <c r="C58" s="305"/>
      <c r="D58" s="367"/>
      <c r="E58" s="297"/>
      <c r="F58" s="85" t="s">
        <v>143</v>
      </c>
      <c r="G58" s="153" t="s">
        <v>335</v>
      </c>
      <c r="H58" s="91">
        <v>12</v>
      </c>
      <c r="I58" s="2"/>
      <c r="J58" s="2"/>
      <c r="K58" s="2"/>
      <c r="L58" s="2"/>
      <c r="M58" s="2"/>
      <c r="N58" s="122"/>
    </row>
    <row r="59" spans="2:14" x14ac:dyDescent="0.4">
      <c r="B59" s="396"/>
      <c r="C59" s="305"/>
      <c r="D59" s="367"/>
      <c r="E59" s="297"/>
      <c r="F59" s="87" t="s">
        <v>168</v>
      </c>
      <c r="G59" s="153" t="s">
        <v>79</v>
      </c>
      <c r="H59" s="92">
        <v>9</v>
      </c>
      <c r="I59" s="2"/>
      <c r="J59" s="2"/>
      <c r="K59" s="2"/>
      <c r="L59" s="2"/>
      <c r="M59" s="2"/>
      <c r="N59" s="122"/>
    </row>
    <row r="60" spans="2:14" x14ac:dyDescent="0.4">
      <c r="B60" s="396"/>
      <c r="C60" s="305"/>
      <c r="D60" s="367"/>
      <c r="E60" s="297"/>
      <c r="F60" s="87" t="s">
        <v>169</v>
      </c>
      <c r="G60" s="153" t="s">
        <v>336</v>
      </c>
      <c r="H60" s="93">
        <f>IF(G56="","",G57/G56)</f>
        <v>0.66666666666666663</v>
      </c>
      <c r="I60" s="2"/>
      <c r="J60" s="2"/>
      <c r="K60" s="2"/>
      <c r="L60" s="2"/>
      <c r="M60" s="2"/>
      <c r="N60" s="122"/>
    </row>
    <row r="61" spans="2:14" x14ac:dyDescent="0.4">
      <c r="B61" s="396"/>
      <c r="C61" s="305"/>
      <c r="D61" s="367"/>
      <c r="E61" s="297"/>
      <c r="F61" s="85" t="s">
        <v>145</v>
      </c>
      <c r="G61" s="153" t="s">
        <v>179</v>
      </c>
      <c r="H61" s="85"/>
      <c r="I61" s="2"/>
      <c r="J61" s="2"/>
      <c r="K61" s="2"/>
      <c r="L61" s="2"/>
      <c r="M61" s="2"/>
      <c r="N61" s="122"/>
    </row>
    <row r="62" spans="2:14" x14ac:dyDescent="0.4">
      <c r="B62" s="396"/>
      <c r="C62" s="305"/>
      <c r="D62" s="367"/>
      <c r="E62" s="297"/>
      <c r="F62" s="85" t="s">
        <v>170</v>
      </c>
      <c r="G62" s="153" t="s">
        <v>111</v>
      </c>
      <c r="H62" s="85"/>
      <c r="I62" s="2"/>
      <c r="J62" s="2"/>
      <c r="K62" s="2"/>
      <c r="L62" s="2"/>
      <c r="M62" s="2"/>
      <c r="N62" s="122"/>
    </row>
    <row r="63" spans="2:14" x14ac:dyDescent="0.4">
      <c r="B63" s="396"/>
      <c r="C63" s="305"/>
      <c r="D63" s="367"/>
      <c r="E63" s="297"/>
      <c r="F63" s="94" t="s">
        <v>171</v>
      </c>
      <c r="G63" s="95">
        <v>74.5</v>
      </c>
      <c r="H63" s="94"/>
      <c r="I63" s="96"/>
      <c r="J63" s="96"/>
      <c r="K63" s="96"/>
      <c r="L63" s="96"/>
      <c r="M63" s="96"/>
      <c r="N63" s="124"/>
    </row>
    <row r="64" spans="2:14" x14ac:dyDescent="0.4">
      <c r="B64" s="397"/>
      <c r="C64" s="299" t="s">
        <v>120</v>
      </c>
      <c r="D64" s="381">
        <f>IF(H69&gt;0,L71,IF(L67="","",L67))</f>
        <v>35</v>
      </c>
      <c r="E64" s="324" t="s">
        <v>11</v>
      </c>
      <c r="F64" s="82" t="s">
        <v>121</v>
      </c>
      <c r="G64" s="161"/>
      <c r="H64" s="85" t="s">
        <v>126</v>
      </c>
      <c r="I64" s="2"/>
      <c r="J64" s="207">
        <v>3</v>
      </c>
      <c r="K64" s="363" t="str">
        <f>IF(J64="","","へ運搬")</f>
        <v>へ運搬</v>
      </c>
      <c r="L64" s="363"/>
      <c r="M64" s="8"/>
      <c r="N64" s="122"/>
    </row>
    <row r="65" spans="2:14" x14ac:dyDescent="0.4">
      <c r="B65" s="397"/>
      <c r="C65" s="341"/>
      <c r="D65" s="392"/>
      <c r="E65" s="315"/>
      <c r="F65" s="85" t="s">
        <v>122</v>
      </c>
      <c r="G65" s="155" t="s">
        <v>339</v>
      </c>
      <c r="H65" s="372" t="s">
        <v>130</v>
      </c>
      <c r="I65" s="373"/>
      <c r="J65" s="2"/>
      <c r="K65" s="8"/>
      <c r="L65" s="2"/>
      <c r="M65" s="8"/>
      <c r="N65" s="122"/>
    </row>
    <row r="66" spans="2:14" x14ac:dyDescent="0.4">
      <c r="B66" s="397"/>
      <c r="C66" s="341"/>
      <c r="D66" s="392"/>
      <c r="E66" s="315"/>
      <c r="F66" s="85" t="s">
        <v>123</v>
      </c>
      <c r="G66" s="155" t="s">
        <v>223</v>
      </c>
      <c r="H66" s="98">
        <f>IF(J55="","",J55)</f>
        <v>0.69</v>
      </c>
      <c r="I66" s="8" t="s">
        <v>134</v>
      </c>
      <c r="J66" s="138">
        <f>IF(G63="","",G63)</f>
        <v>74.5</v>
      </c>
      <c r="K66" s="8" t="s">
        <v>134</v>
      </c>
      <c r="L66" s="175">
        <v>0.67500000000000004</v>
      </c>
      <c r="M66" s="8"/>
      <c r="N66" s="122" t="s">
        <v>131</v>
      </c>
    </row>
    <row r="67" spans="2:14" x14ac:dyDescent="0.4">
      <c r="B67" s="398"/>
      <c r="C67" s="321"/>
      <c r="D67" s="289"/>
      <c r="E67" s="321"/>
      <c r="F67" s="85"/>
      <c r="G67" s="90"/>
      <c r="H67" s="2"/>
      <c r="I67" s="8" t="s">
        <v>132</v>
      </c>
      <c r="J67" s="140">
        <f>IF(H66="","",ROUND(H66*J66*L66,2))</f>
        <v>34.700000000000003</v>
      </c>
      <c r="K67" s="8" t="s">
        <v>133</v>
      </c>
      <c r="L67" s="141">
        <f>IF(H66="","",ROUND(J67,0))</f>
        <v>35</v>
      </c>
      <c r="M67" s="8"/>
      <c r="N67" s="122"/>
    </row>
    <row r="68" spans="2:14" x14ac:dyDescent="0.4">
      <c r="B68" s="399"/>
      <c r="C68" s="312"/>
      <c r="D68" s="357"/>
      <c r="E68" s="312"/>
      <c r="F68" s="105"/>
      <c r="G68" s="90"/>
      <c r="H68" s="142" t="s">
        <v>149</v>
      </c>
      <c r="I68" s="8" t="s">
        <v>153</v>
      </c>
      <c r="J68" s="142" t="s">
        <v>151</v>
      </c>
      <c r="K68" s="8" t="s">
        <v>134</v>
      </c>
      <c r="L68" s="142" t="s">
        <v>152</v>
      </c>
      <c r="M68" s="8"/>
      <c r="N68" s="122"/>
    </row>
    <row r="69" spans="2:14" x14ac:dyDescent="0.4">
      <c r="B69" s="399"/>
      <c r="C69" s="312"/>
      <c r="D69" s="357"/>
      <c r="E69" s="312"/>
      <c r="F69" s="85"/>
      <c r="G69" s="90"/>
      <c r="H69" s="143"/>
      <c r="I69" s="8" t="s">
        <v>153</v>
      </c>
      <c r="J69" s="144"/>
      <c r="K69" s="145" t="s">
        <v>154</v>
      </c>
      <c r="L69" s="146" t="str">
        <f>IF(H69="","",ROUND(H69/J69,8))</f>
        <v/>
      </c>
      <c r="M69" s="8"/>
      <c r="N69" s="122"/>
    </row>
    <row r="70" spans="2:14" x14ac:dyDescent="0.4">
      <c r="B70" s="399"/>
      <c r="C70" s="312"/>
      <c r="D70" s="357"/>
      <c r="E70" s="312"/>
      <c r="F70" s="85"/>
      <c r="G70" s="90"/>
      <c r="H70" s="146" t="str">
        <f>L69</f>
        <v/>
      </c>
      <c r="I70" s="8" t="s">
        <v>134</v>
      </c>
      <c r="J70" s="147"/>
      <c r="K70" s="145" t="s">
        <v>154</v>
      </c>
      <c r="L70" s="140" t="str">
        <f>IF(H70="","",ROUND(H70*J70,2))</f>
        <v/>
      </c>
      <c r="M70" s="8" t="s">
        <v>133</v>
      </c>
      <c r="N70" s="148" t="str">
        <f>IF(L70="","",ROUND(L70,0))</f>
        <v/>
      </c>
    </row>
    <row r="71" spans="2:14" x14ac:dyDescent="0.4">
      <c r="B71" s="405"/>
      <c r="C71" s="337"/>
      <c r="D71" s="344"/>
      <c r="E71" s="337"/>
      <c r="F71" s="164" t="str">
        <f>IF(H69&gt;0,"残地材積＝","")</f>
        <v/>
      </c>
      <c r="G71" s="165" t="str">
        <f>N70</f>
        <v/>
      </c>
      <c r="H71" s="106" t="str">
        <f>IF(H69&gt;0,L67,"")</f>
        <v/>
      </c>
      <c r="I71" s="107" t="s">
        <v>155</v>
      </c>
      <c r="J71" s="101" t="str">
        <f>N70</f>
        <v/>
      </c>
      <c r="K71" s="107" t="s">
        <v>154</v>
      </c>
      <c r="L71" s="101" t="str">
        <f>IF(H69="","",ROUND(H71-J71,0))</f>
        <v/>
      </c>
      <c r="M71" s="99"/>
      <c r="N71" s="124"/>
    </row>
    <row r="72" spans="2:14" x14ac:dyDescent="0.4">
      <c r="B72" s="406">
        <v>23</v>
      </c>
      <c r="C72" s="305" t="s">
        <v>156</v>
      </c>
      <c r="D72" s="367">
        <f>IF(J72="","",J72)</f>
        <v>1.4</v>
      </c>
      <c r="E72" s="297" t="s">
        <v>10</v>
      </c>
      <c r="F72" s="82" t="s">
        <v>41</v>
      </c>
      <c r="G72" s="152" t="s">
        <v>59</v>
      </c>
      <c r="H72" s="368" t="s">
        <v>116</v>
      </c>
      <c r="I72" s="369"/>
      <c r="J72" s="83">
        <v>1.4</v>
      </c>
      <c r="K72" s="84"/>
      <c r="L72" s="84"/>
      <c r="M72" s="84"/>
      <c r="N72" s="123"/>
    </row>
    <row r="73" spans="2:14" x14ac:dyDescent="0.4">
      <c r="B73" s="396"/>
      <c r="C73" s="305"/>
      <c r="D73" s="367"/>
      <c r="E73" s="297"/>
      <c r="F73" s="85" t="s">
        <v>174</v>
      </c>
      <c r="G73" s="86">
        <v>2400</v>
      </c>
      <c r="H73" s="87"/>
      <c r="I73" s="88"/>
      <c r="J73" s="149"/>
      <c r="K73" s="2"/>
      <c r="L73" s="2"/>
      <c r="M73" s="2"/>
      <c r="N73" s="122"/>
    </row>
    <row r="74" spans="2:14" x14ac:dyDescent="0.4">
      <c r="B74" s="396"/>
      <c r="C74" s="305"/>
      <c r="D74" s="367"/>
      <c r="E74" s="297"/>
      <c r="F74" s="85" t="s">
        <v>175</v>
      </c>
      <c r="G74" s="86">
        <v>1600</v>
      </c>
      <c r="H74" s="87"/>
      <c r="I74" s="88"/>
      <c r="J74" s="89"/>
      <c r="K74" s="2"/>
      <c r="L74" s="2"/>
      <c r="M74" s="2"/>
      <c r="N74" s="122"/>
    </row>
    <row r="75" spans="2:14" x14ac:dyDescent="0.4">
      <c r="B75" s="396"/>
      <c r="C75" s="305"/>
      <c r="D75" s="367"/>
      <c r="E75" s="297"/>
      <c r="F75" s="85" t="s">
        <v>143</v>
      </c>
      <c r="G75" s="153" t="s">
        <v>335</v>
      </c>
      <c r="H75" s="91">
        <v>12</v>
      </c>
      <c r="I75" s="2"/>
      <c r="J75" s="2"/>
      <c r="K75" s="2"/>
      <c r="L75" s="2"/>
      <c r="M75" s="2"/>
      <c r="N75" s="122"/>
    </row>
    <row r="76" spans="2:14" x14ac:dyDescent="0.4">
      <c r="B76" s="396"/>
      <c r="C76" s="305"/>
      <c r="D76" s="367"/>
      <c r="E76" s="297"/>
      <c r="F76" s="87" t="s">
        <v>168</v>
      </c>
      <c r="G76" s="153" t="s">
        <v>80</v>
      </c>
      <c r="H76" s="92">
        <v>10</v>
      </c>
      <c r="I76" s="2"/>
      <c r="J76" s="2"/>
      <c r="K76" s="2"/>
      <c r="L76" s="2"/>
      <c r="M76" s="2"/>
      <c r="N76" s="122"/>
    </row>
    <row r="77" spans="2:14" x14ac:dyDescent="0.4">
      <c r="B77" s="396"/>
      <c r="C77" s="305"/>
      <c r="D77" s="367"/>
      <c r="E77" s="297"/>
      <c r="F77" s="87" t="s">
        <v>169</v>
      </c>
      <c r="G77" s="153" t="s">
        <v>336</v>
      </c>
      <c r="H77" s="93">
        <f>IF(G73="","",G74/G73)</f>
        <v>0.66666666666666663</v>
      </c>
      <c r="I77" s="2"/>
      <c r="J77" s="2"/>
      <c r="K77" s="2"/>
      <c r="L77" s="2"/>
      <c r="M77" s="2"/>
      <c r="N77" s="122"/>
    </row>
    <row r="78" spans="2:14" x14ac:dyDescent="0.4">
      <c r="B78" s="396"/>
      <c r="C78" s="305"/>
      <c r="D78" s="367"/>
      <c r="E78" s="297"/>
      <c r="F78" s="85" t="s">
        <v>145</v>
      </c>
      <c r="G78" s="153" t="s">
        <v>62</v>
      </c>
      <c r="H78" s="85"/>
      <c r="I78" s="2"/>
      <c r="J78" s="2"/>
      <c r="K78" s="2"/>
      <c r="L78" s="2"/>
      <c r="M78" s="2"/>
      <c r="N78" s="122"/>
    </row>
    <row r="79" spans="2:14" x14ac:dyDescent="0.4">
      <c r="B79" s="396"/>
      <c r="C79" s="305"/>
      <c r="D79" s="367"/>
      <c r="E79" s="297"/>
      <c r="F79" s="85" t="s">
        <v>170</v>
      </c>
      <c r="G79" s="153" t="s">
        <v>111</v>
      </c>
      <c r="H79" s="85"/>
      <c r="I79" s="2"/>
      <c r="J79" s="2"/>
      <c r="K79" s="2"/>
      <c r="L79" s="2"/>
      <c r="M79" s="2"/>
      <c r="N79" s="122"/>
    </row>
    <row r="80" spans="2:14" x14ac:dyDescent="0.4">
      <c r="B80" s="396"/>
      <c r="C80" s="305"/>
      <c r="D80" s="367"/>
      <c r="E80" s="297"/>
      <c r="F80" s="94" t="s">
        <v>171</v>
      </c>
      <c r="G80" s="95">
        <v>118</v>
      </c>
      <c r="H80" s="94"/>
      <c r="I80" s="96"/>
      <c r="J80" s="96"/>
      <c r="K80" s="96"/>
      <c r="L80" s="96"/>
      <c r="M80" s="96"/>
      <c r="N80" s="124"/>
    </row>
    <row r="81" spans="2:14" x14ac:dyDescent="0.4">
      <c r="B81" s="397"/>
      <c r="C81" s="299" t="s">
        <v>120</v>
      </c>
      <c r="D81" s="381">
        <f>IF(H86&gt;0,L88,IF(L84="","",L84))</f>
        <v>112</v>
      </c>
      <c r="E81" s="324" t="s">
        <v>11</v>
      </c>
      <c r="F81" s="82" t="s">
        <v>121</v>
      </c>
      <c r="G81" s="161"/>
      <c r="H81" s="85" t="s">
        <v>126</v>
      </c>
      <c r="I81" s="2"/>
      <c r="J81" s="207">
        <v>2</v>
      </c>
      <c r="K81" s="363" t="str">
        <f>IF(J81="","","へ運搬")</f>
        <v>へ運搬</v>
      </c>
      <c r="L81" s="363"/>
      <c r="M81" s="8"/>
      <c r="N81" s="122"/>
    </row>
    <row r="82" spans="2:14" x14ac:dyDescent="0.4">
      <c r="B82" s="397"/>
      <c r="C82" s="341"/>
      <c r="D82" s="392"/>
      <c r="E82" s="315"/>
      <c r="F82" s="85" t="s">
        <v>122</v>
      </c>
      <c r="G82" s="155" t="s">
        <v>212</v>
      </c>
      <c r="H82" s="372" t="s">
        <v>130</v>
      </c>
      <c r="I82" s="373"/>
      <c r="J82" s="2"/>
      <c r="K82" s="8"/>
      <c r="L82" s="2"/>
      <c r="M82" s="8"/>
      <c r="N82" s="122"/>
    </row>
    <row r="83" spans="2:14" x14ac:dyDescent="0.4">
      <c r="B83" s="397"/>
      <c r="C83" s="341"/>
      <c r="D83" s="392"/>
      <c r="E83" s="315"/>
      <c r="F83" s="85" t="s">
        <v>123</v>
      </c>
      <c r="G83" s="155" t="s">
        <v>223</v>
      </c>
      <c r="H83" s="98">
        <f>IF(J72="","",J72)</f>
        <v>1.4</v>
      </c>
      <c r="I83" s="8" t="s">
        <v>134</v>
      </c>
      <c r="J83" s="138">
        <f>IF(G80="","",G80)</f>
        <v>118</v>
      </c>
      <c r="K83" s="8" t="s">
        <v>134</v>
      </c>
      <c r="L83" s="175">
        <v>0.67500000000000004</v>
      </c>
      <c r="M83" s="8"/>
      <c r="N83" s="122" t="s">
        <v>131</v>
      </c>
    </row>
    <row r="84" spans="2:14" x14ac:dyDescent="0.4">
      <c r="B84" s="398"/>
      <c r="C84" s="321"/>
      <c r="D84" s="289"/>
      <c r="E84" s="321"/>
      <c r="F84" s="85"/>
      <c r="G84" s="90"/>
      <c r="H84" s="2"/>
      <c r="I84" s="8" t="s">
        <v>132</v>
      </c>
      <c r="J84" s="140">
        <f>IF(H83="","",ROUND(H83*J83*L83,3))</f>
        <v>111.51</v>
      </c>
      <c r="K84" s="8" t="s">
        <v>133</v>
      </c>
      <c r="L84" s="141">
        <f>IF(H83="","",ROUND(J84,0))</f>
        <v>112</v>
      </c>
      <c r="M84" s="8"/>
      <c r="N84" s="122"/>
    </row>
    <row r="85" spans="2:14" x14ac:dyDescent="0.4">
      <c r="B85" s="399"/>
      <c r="C85" s="312"/>
      <c r="D85" s="357"/>
      <c r="E85" s="312"/>
      <c r="F85" s="105"/>
      <c r="G85" s="90"/>
      <c r="H85" s="142" t="s">
        <v>149</v>
      </c>
      <c r="I85" s="8" t="s">
        <v>153</v>
      </c>
      <c r="J85" s="142" t="s">
        <v>151</v>
      </c>
      <c r="K85" s="8" t="s">
        <v>134</v>
      </c>
      <c r="L85" s="142" t="s">
        <v>152</v>
      </c>
      <c r="M85" s="8"/>
      <c r="N85" s="122"/>
    </row>
    <row r="86" spans="2:14" x14ac:dyDescent="0.4">
      <c r="B86" s="399"/>
      <c r="C86" s="312"/>
      <c r="D86" s="357"/>
      <c r="E86" s="312"/>
      <c r="F86" s="85"/>
      <c r="G86" s="90"/>
      <c r="H86" s="143"/>
      <c r="I86" s="8" t="s">
        <v>153</v>
      </c>
      <c r="J86" s="144"/>
      <c r="K86" s="145" t="s">
        <v>154</v>
      </c>
      <c r="L86" s="146" t="str">
        <f>IF(H86="","",ROUND(H86/J86,8))</f>
        <v/>
      </c>
      <c r="M86" s="8"/>
      <c r="N86" s="122"/>
    </row>
    <row r="87" spans="2:14" x14ac:dyDescent="0.4">
      <c r="B87" s="399"/>
      <c r="C87" s="312"/>
      <c r="D87" s="357"/>
      <c r="E87" s="312"/>
      <c r="F87" s="85"/>
      <c r="G87" s="90"/>
      <c r="H87" s="146" t="str">
        <f>L86</f>
        <v/>
      </c>
      <c r="I87" s="8" t="s">
        <v>134</v>
      </c>
      <c r="J87" s="147"/>
      <c r="K87" s="145" t="s">
        <v>154</v>
      </c>
      <c r="L87" s="140" t="str">
        <f>IF(H87="","",ROUND(H87*J87,2))</f>
        <v/>
      </c>
      <c r="M87" s="8" t="s">
        <v>133</v>
      </c>
      <c r="N87" s="148" t="str">
        <f>IF(L87="","",ROUND(L87,0))</f>
        <v/>
      </c>
    </row>
    <row r="88" spans="2:14" x14ac:dyDescent="0.4">
      <c r="B88" s="405"/>
      <c r="C88" s="337"/>
      <c r="D88" s="344"/>
      <c r="E88" s="337"/>
      <c r="F88" s="164" t="str">
        <f>IF(H86&gt;0,"残地材積＝","")</f>
        <v/>
      </c>
      <c r="G88" s="165" t="str">
        <f>N87</f>
        <v/>
      </c>
      <c r="H88" s="106" t="str">
        <f>IF(H86&gt;0,L84,"")</f>
        <v/>
      </c>
      <c r="I88" s="107" t="s">
        <v>155</v>
      </c>
      <c r="J88" s="101" t="str">
        <f>N87</f>
        <v/>
      </c>
      <c r="K88" s="107" t="s">
        <v>154</v>
      </c>
      <c r="L88" s="101" t="str">
        <f>IF(H86="","",ROUND(H88-J88,0))</f>
        <v/>
      </c>
      <c r="M88" s="99"/>
      <c r="N88" s="124"/>
    </row>
    <row r="89" spans="2:14" x14ac:dyDescent="0.4">
      <c r="B89" s="406">
        <v>26</v>
      </c>
      <c r="C89" s="305" t="s">
        <v>156</v>
      </c>
      <c r="D89" s="367">
        <f>IF(J89="","",J89)</f>
        <v>0.79</v>
      </c>
      <c r="E89" s="297" t="s">
        <v>10</v>
      </c>
      <c r="F89" s="82" t="s">
        <v>41</v>
      </c>
      <c r="G89" s="152" t="s">
        <v>59</v>
      </c>
      <c r="H89" s="368" t="s">
        <v>116</v>
      </c>
      <c r="I89" s="369"/>
      <c r="J89" s="83">
        <v>0.79</v>
      </c>
      <c r="K89" s="84"/>
      <c r="L89" s="84"/>
      <c r="M89" s="84"/>
      <c r="N89" s="123"/>
    </row>
    <row r="90" spans="2:14" x14ac:dyDescent="0.4">
      <c r="B90" s="396"/>
      <c r="C90" s="305"/>
      <c r="D90" s="367"/>
      <c r="E90" s="297"/>
      <c r="F90" s="85" t="s">
        <v>174</v>
      </c>
      <c r="G90" s="86">
        <v>2200</v>
      </c>
      <c r="H90" s="87"/>
      <c r="I90" s="88"/>
      <c r="J90" s="149"/>
      <c r="K90" s="2"/>
      <c r="L90" s="2"/>
      <c r="M90" s="2"/>
      <c r="N90" s="122"/>
    </row>
    <row r="91" spans="2:14" x14ac:dyDescent="0.4">
      <c r="B91" s="396"/>
      <c r="C91" s="305"/>
      <c r="D91" s="367"/>
      <c r="E91" s="297"/>
      <c r="F91" s="85" t="s">
        <v>175</v>
      </c>
      <c r="G91" s="86">
        <v>1500</v>
      </c>
      <c r="H91" s="87"/>
      <c r="I91" s="88"/>
      <c r="J91" s="89"/>
      <c r="K91" s="2"/>
      <c r="L91" s="2"/>
      <c r="M91" s="2"/>
      <c r="N91" s="122"/>
    </row>
    <row r="92" spans="2:14" x14ac:dyDescent="0.4">
      <c r="B92" s="396"/>
      <c r="C92" s="305"/>
      <c r="D92" s="367"/>
      <c r="E92" s="297"/>
      <c r="F92" s="85" t="s">
        <v>143</v>
      </c>
      <c r="G92" s="153" t="s">
        <v>172</v>
      </c>
      <c r="H92" s="91">
        <v>14</v>
      </c>
      <c r="I92" s="2"/>
      <c r="J92" s="2"/>
      <c r="K92" s="2"/>
      <c r="L92" s="2"/>
      <c r="M92" s="2"/>
      <c r="N92" s="122"/>
    </row>
    <row r="93" spans="2:14" x14ac:dyDescent="0.4">
      <c r="B93" s="396"/>
      <c r="C93" s="305"/>
      <c r="D93" s="367"/>
      <c r="E93" s="297"/>
      <c r="F93" s="87" t="s">
        <v>168</v>
      </c>
      <c r="G93" s="153" t="s">
        <v>80</v>
      </c>
      <c r="H93" s="92">
        <v>10</v>
      </c>
      <c r="I93" s="2"/>
      <c r="J93" s="2"/>
      <c r="K93" s="2"/>
      <c r="L93" s="2"/>
      <c r="M93" s="2"/>
      <c r="N93" s="122"/>
    </row>
    <row r="94" spans="2:14" x14ac:dyDescent="0.4">
      <c r="B94" s="396"/>
      <c r="C94" s="305"/>
      <c r="D94" s="367"/>
      <c r="E94" s="297"/>
      <c r="F94" s="87" t="s">
        <v>169</v>
      </c>
      <c r="G94" s="153" t="s">
        <v>336</v>
      </c>
      <c r="H94" s="93">
        <f>IF(G90="","",G91/G90)</f>
        <v>0.68181818181818177</v>
      </c>
      <c r="I94" s="2"/>
      <c r="J94" s="2"/>
      <c r="K94" s="2"/>
      <c r="L94" s="2"/>
      <c r="M94" s="2"/>
      <c r="N94" s="122"/>
    </row>
    <row r="95" spans="2:14" x14ac:dyDescent="0.4">
      <c r="B95" s="396"/>
      <c r="C95" s="305"/>
      <c r="D95" s="367"/>
      <c r="E95" s="297"/>
      <c r="F95" s="85" t="s">
        <v>145</v>
      </c>
      <c r="G95" s="153" t="s">
        <v>178</v>
      </c>
      <c r="H95" s="85"/>
      <c r="I95" s="2"/>
      <c r="J95" s="2"/>
      <c r="K95" s="2"/>
      <c r="L95" s="2"/>
      <c r="M95" s="2"/>
      <c r="N95" s="122"/>
    </row>
    <row r="96" spans="2:14" x14ac:dyDescent="0.4">
      <c r="B96" s="396"/>
      <c r="C96" s="305"/>
      <c r="D96" s="367"/>
      <c r="E96" s="297"/>
      <c r="F96" s="85" t="s">
        <v>170</v>
      </c>
      <c r="G96" s="153" t="s">
        <v>111</v>
      </c>
      <c r="H96" s="85"/>
      <c r="I96" s="2"/>
      <c r="J96" s="2"/>
      <c r="K96" s="2"/>
      <c r="L96" s="2"/>
      <c r="M96" s="2"/>
      <c r="N96" s="122"/>
    </row>
    <row r="97" spans="2:14" x14ac:dyDescent="0.4">
      <c r="B97" s="396"/>
      <c r="C97" s="305"/>
      <c r="D97" s="367"/>
      <c r="E97" s="297"/>
      <c r="F97" s="94" t="s">
        <v>171</v>
      </c>
      <c r="G97" s="95">
        <v>139.5</v>
      </c>
      <c r="H97" s="94"/>
      <c r="I97" s="96"/>
      <c r="J97" s="96"/>
      <c r="K97" s="96"/>
      <c r="L97" s="96"/>
      <c r="M97" s="96"/>
      <c r="N97" s="124"/>
    </row>
    <row r="98" spans="2:14" x14ac:dyDescent="0.4">
      <c r="B98" s="397"/>
      <c r="C98" s="299" t="s">
        <v>120</v>
      </c>
      <c r="D98" s="381">
        <f>IF(H103&gt;0,L105,IF(L101="","",L101))</f>
        <v>74</v>
      </c>
      <c r="E98" s="324" t="s">
        <v>11</v>
      </c>
      <c r="F98" s="82" t="s">
        <v>121</v>
      </c>
      <c r="G98" s="161"/>
      <c r="H98" s="85" t="s">
        <v>126</v>
      </c>
      <c r="I98" s="2"/>
      <c r="J98" s="207">
        <v>2</v>
      </c>
      <c r="K98" s="363" t="str">
        <f>IF(J98="","","へ運搬")</f>
        <v>へ運搬</v>
      </c>
      <c r="L98" s="363"/>
      <c r="M98" s="8"/>
      <c r="N98" s="122"/>
    </row>
    <row r="99" spans="2:14" x14ac:dyDescent="0.4">
      <c r="B99" s="397"/>
      <c r="C99" s="341"/>
      <c r="D99" s="392"/>
      <c r="E99" s="315"/>
      <c r="F99" s="85" t="s">
        <v>122</v>
      </c>
      <c r="G99" s="155" t="s">
        <v>342</v>
      </c>
      <c r="H99" s="372" t="s">
        <v>130</v>
      </c>
      <c r="I99" s="373"/>
      <c r="J99" s="2"/>
      <c r="K99" s="8"/>
      <c r="L99" s="2"/>
      <c r="M99" s="8"/>
      <c r="N99" s="122"/>
    </row>
    <row r="100" spans="2:14" x14ac:dyDescent="0.4">
      <c r="B100" s="397"/>
      <c r="C100" s="341"/>
      <c r="D100" s="392"/>
      <c r="E100" s="315"/>
      <c r="F100" s="85" t="s">
        <v>123</v>
      </c>
      <c r="G100" s="155" t="s">
        <v>223</v>
      </c>
      <c r="H100" s="98">
        <f>IF(J89="","",J89)</f>
        <v>0.79</v>
      </c>
      <c r="I100" s="8" t="s">
        <v>134</v>
      </c>
      <c r="J100" s="138">
        <f>IF(G97="","",G97)</f>
        <v>139.5</v>
      </c>
      <c r="K100" s="8" t="s">
        <v>134</v>
      </c>
      <c r="L100" s="175">
        <v>0.67500000000000004</v>
      </c>
      <c r="M100" s="8"/>
      <c r="N100" s="122" t="s">
        <v>131</v>
      </c>
    </row>
    <row r="101" spans="2:14" x14ac:dyDescent="0.4">
      <c r="B101" s="398"/>
      <c r="C101" s="321"/>
      <c r="D101" s="289"/>
      <c r="E101" s="321"/>
      <c r="F101" s="85"/>
      <c r="G101" s="90"/>
      <c r="H101" s="2"/>
      <c r="I101" s="8" t="s">
        <v>132</v>
      </c>
      <c r="J101" s="140">
        <f>IF(H100="","",ROUND(H100*J100*L100,2))</f>
        <v>74.39</v>
      </c>
      <c r="K101" s="8" t="s">
        <v>133</v>
      </c>
      <c r="L101" s="141">
        <f>IF(H100="","",ROUND(J101,0))</f>
        <v>74</v>
      </c>
      <c r="M101" s="8"/>
      <c r="N101" s="122"/>
    </row>
    <row r="102" spans="2:14" x14ac:dyDescent="0.4">
      <c r="B102" s="399"/>
      <c r="C102" s="312"/>
      <c r="D102" s="357"/>
      <c r="E102" s="312"/>
      <c r="F102" s="105"/>
      <c r="G102" s="90"/>
      <c r="H102" s="142" t="s">
        <v>149</v>
      </c>
      <c r="I102" s="8" t="s">
        <v>153</v>
      </c>
      <c r="J102" s="142" t="s">
        <v>151</v>
      </c>
      <c r="K102" s="8" t="s">
        <v>134</v>
      </c>
      <c r="L102" s="142" t="s">
        <v>152</v>
      </c>
      <c r="M102" s="8"/>
      <c r="N102" s="122"/>
    </row>
    <row r="103" spans="2:14" x14ac:dyDescent="0.4">
      <c r="B103" s="399"/>
      <c r="C103" s="312"/>
      <c r="D103" s="357"/>
      <c r="E103" s="312"/>
      <c r="F103" s="85"/>
      <c r="G103" s="90"/>
      <c r="H103" s="143"/>
      <c r="I103" s="8" t="s">
        <v>153</v>
      </c>
      <c r="J103" s="144"/>
      <c r="K103" s="145" t="s">
        <v>154</v>
      </c>
      <c r="L103" s="146" t="str">
        <f>IF(H103="","",ROUND(H103/J103,8))</f>
        <v/>
      </c>
      <c r="M103" s="8"/>
      <c r="N103" s="122"/>
    </row>
    <row r="104" spans="2:14" x14ac:dyDescent="0.4">
      <c r="B104" s="399"/>
      <c r="C104" s="312"/>
      <c r="D104" s="357"/>
      <c r="E104" s="312"/>
      <c r="F104" s="85"/>
      <c r="G104" s="90"/>
      <c r="H104" s="146" t="str">
        <f>L103</f>
        <v/>
      </c>
      <c r="I104" s="8" t="s">
        <v>134</v>
      </c>
      <c r="J104" s="147"/>
      <c r="K104" s="145" t="s">
        <v>154</v>
      </c>
      <c r="L104" s="140" t="str">
        <f>IF(H104="","",ROUND(H104*J104,2))</f>
        <v/>
      </c>
      <c r="M104" s="8" t="s">
        <v>133</v>
      </c>
      <c r="N104" s="148" t="str">
        <f>IF(L104="","",ROUND(L104,0))</f>
        <v/>
      </c>
    </row>
    <row r="105" spans="2:14" ht="19.5" thickBot="1" x14ac:dyDescent="0.45">
      <c r="B105" s="400"/>
      <c r="C105" s="280"/>
      <c r="D105" s="290"/>
      <c r="E105" s="280"/>
      <c r="F105" s="183" t="str">
        <f>IF(H103&gt;0,"残地材積＝","")</f>
        <v/>
      </c>
      <c r="G105" s="184" t="str">
        <f>N104</f>
        <v/>
      </c>
      <c r="H105" s="185" t="str">
        <f>IF(H103&gt;0,L101,"")</f>
        <v/>
      </c>
      <c r="I105" s="186" t="s">
        <v>155</v>
      </c>
      <c r="J105" s="187" t="str">
        <f>N104</f>
        <v/>
      </c>
      <c r="K105" s="186" t="s">
        <v>154</v>
      </c>
      <c r="L105" s="187" t="str">
        <f>IF(H103="","",ROUND(H105-J105,0))</f>
        <v/>
      </c>
      <c r="M105" s="169"/>
      <c r="N105" s="129"/>
    </row>
    <row r="106" spans="2:14" x14ac:dyDescent="0.4">
      <c r="B106" s="401">
        <v>35</v>
      </c>
      <c r="C106" s="303" t="s">
        <v>156</v>
      </c>
      <c r="D106" s="402">
        <f>IF(J106="","",J106)</f>
        <v>0.34</v>
      </c>
      <c r="E106" s="311" t="s">
        <v>10</v>
      </c>
      <c r="F106" s="118" t="s">
        <v>41</v>
      </c>
      <c r="G106" s="156" t="s">
        <v>59</v>
      </c>
      <c r="H106" s="403" t="s">
        <v>116</v>
      </c>
      <c r="I106" s="404"/>
      <c r="J106" s="137">
        <v>0.34</v>
      </c>
      <c r="K106" s="79"/>
      <c r="L106" s="79"/>
      <c r="M106" s="79"/>
      <c r="N106" s="121"/>
    </row>
    <row r="107" spans="2:14" x14ac:dyDescent="0.4">
      <c r="B107" s="396"/>
      <c r="C107" s="305"/>
      <c r="D107" s="367"/>
      <c r="E107" s="297"/>
      <c r="F107" s="85" t="s">
        <v>174</v>
      </c>
      <c r="G107" s="86">
        <v>1800</v>
      </c>
      <c r="H107" s="87"/>
      <c r="I107" s="88"/>
      <c r="J107" s="149"/>
      <c r="K107" s="2"/>
      <c r="L107" s="2"/>
      <c r="M107" s="2"/>
      <c r="N107" s="122"/>
    </row>
    <row r="108" spans="2:14" x14ac:dyDescent="0.4">
      <c r="B108" s="396"/>
      <c r="C108" s="305"/>
      <c r="D108" s="367"/>
      <c r="E108" s="297"/>
      <c r="F108" s="85" t="s">
        <v>175</v>
      </c>
      <c r="G108" s="86">
        <v>1200</v>
      </c>
      <c r="H108" s="87"/>
      <c r="I108" s="88"/>
      <c r="J108" s="89"/>
      <c r="K108" s="2"/>
      <c r="L108" s="2"/>
      <c r="M108" s="2"/>
      <c r="N108" s="122"/>
    </row>
    <row r="109" spans="2:14" x14ac:dyDescent="0.4">
      <c r="B109" s="396"/>
      <c r="C109" s="305"/>
      <c r="D109" s="367"/>
      <c r="E109" s="297"/>
      <c r="F109" s="85" t="s">
        <v>143</v>
      </c>
      <c r="G109" s="153" t="s">
        <v>172</v>
      </c>
      <c r="H109" s="91">
        <v>14</v>
      </c>
      <c r="I109" s="2"/>
      <c r="J109" s="2"/>
      <c r="K109" s="2"/>
      <c r="L109" s="2"/>
      <c r="M109" s="2"/>
      <c r="N109" s="122"/>
    </row>
    <row r="110" spans="2:14" x14ac:dyDescent="0.4">
      <c r="B110" s="396"/>
      <c r="C110" s="305"/>
      <c r="D110" s="367"/>
      <c r="E110" s="297"/>
      <c r="F110" s="87" t="s">
        <v>168</v>
      </c>
      <c r="G110" s="153" t="s">
        <v>81</v>
      </c>
      <c r="H110" s="92">
        <v>11</v>
      </c>
      <c r="I110" s="2"/>
      <c r="J110" s="2"/>
      <c r="K110" s="2"/>
      <c r="L110" s="2"/>
      <c r="M110" s="2"/>
      <c r="N110" s="122"/>
    </row>
    <row r="111" spans="2:14" x14ac:dyDescent="0.4">
      <c r="B111" s="396"/>
      <c r="C111" s="305"/>
      <c r="D111" s="367"/>
      <c r="E111" s="297"/>
      <c r="F111" s="87" t="s">
        <v>169</v>
      </c>
      <c r="G111" s="153" t="s">
        <v>336</v>
      </c>
      <c r="H111" s="93">
        <f>IF(G107="","",G108/G107)</f>
        <v>0.66666666666666663</v>
      </c>
      <c r="I111" s="2"/>
      <c r="J111" s="2"/>
      <c r="K111" s="2"/>
      <c r="L111" s="2"/>
      <c r="M111" s="2"/>
      <c r="N111" s="122"/>
    </row>
    <row r="112" spans="2:14" x14ac:dyDescent="0.4">
      <c r="B112" s="396"/>
      <c r="C112" s="305"/>
      <c r="D112" s="367"/>
      <c r="E112" s="297"/>
      <c r="F112" s="85" t="s">
        <v>145</v>
      </c>
      <c r="G112" s="153" t="s">
        <v>62</v>
      </c>
      <c r="H112" s="85"/>
      <c r="I112" s="2"/>
      <c r="J112" s="2"/>
      <c r="K112" s="2"/>
      <c r="L112" s="2"/>
      <c r="M112" s="2"/>
      <c r="N112" s="122"/>
    </row>
    <row r="113" spans="2:14" x14ac:dyDescent="0.4">
      <c r="B113" s="396"/>
      <c r="C113" s="305"/>
      <c r="D113" s="367"/>
      <c r="E113" s="297"/>
      <c r="F113" s="85" t="s">
        <v>170</v>
      </c>
      <c r="G113" s="153" t="s">
        <v>111</v>
      </c>
      <c r="H113" s="85"/>
      <c r="I113" s="2"/>
      <c r="J113" s="2"/>
      <c r="K113" s="2"/>
      <c r="L113" s="2"/>
      <c r="M113" s="2"/>
      <c r="N113" s="122"/>
    </row>
    <row r="114" spans="2:14" x14ac:dyDescent="0.4">
      <c r="B114" s="396"/>
      <c r="C114" s="305"/>
      <c r="D114" s="367"/>
      <c r="E114" s="297"/>
      <c r="F114" s="94" t="s">
        <v>171</v>
      </c>
      <c r="G114" s="95">
        <v>127</v>
      </c>
      <c r="H114" s="94"/>
      <c r="I114" s="96"/>
      <c r="J114" s="96"/>
      <c r="K114" s="96"/>
      <c r="L114" s="96"/>
      <c r="M114" s="96"/>
      <c r="N114" s="124"/>
    </row>
    <row r="115" spans="2:14" x14ac:dyDescent="0.4">
      <c r="B115" s="397"/>
      <c r="C115" s="299" t="s">
        <v>120</v>
      </c>
      <c r="D115" s="381">
        <f>IF(H120&gt;0,L122,IF(L118="","",L118))</f>
        <v>29</v>
      </c>
      <c r="E115" s="324" t="s">
        <v>11</v>
      </c>
      <c r="F115" s="2" t="s">
        <v>121</v>
      </c>
      <c r="G115" s="90"/>
      <c r="H115" s="85" t="s">
        <v>126</v>
      </c>
      <c r="I115" s="2"/>
      <c r="J115" s="207">
        <v>2</v>
      </c>
      <c r="K115" s="363" t="str">
        <f>IF(J115="","","へ運搬")</f>
        <v>へ運搬</v>
      </c>
      <c r="L115" s="363"/>
      <c r="M115" s="8"/>
      <c r="N115" s="122"/>
    </row>
    <row r="116" spans="2:14" x14ac:dyDescent="0.4">
      <c r="B116" s="397"/>
      <c r="C116" s="341"/>
      <c r="D116" s="392"/>
      <c r="E116" s="315"/>
      <c r="F116" s="2" t="s">
        <v>122</v>
      </c>
      <c r="G116" s="155" t="s">
        <v>356</v>
      </c>
      <c r="H116" s="372" t="s">
        <v>130</v>
      </c>
      <c r="I116" s="373"/>
      <c r="J116" s="2"/>
      <c r="K116" s="8"/>
      <c r="L116" s="2"/>
      <c r="M116" s="8"/>
      <c r="N116" s="122"/>
    </row>
    <row r="117" spans="2:14" x14ac:dyDescent="0.4">
      <c r="B117" s="397"/>
      <c r="C117" s="341"/>
      <c r="D117" s="392"/>
      <c r="E117" s="315"/>
      <c r="F117" s="2" t="s">
        <v>123</v>
      </c>
      <c r="G117" s="155" t="s">
        <v>223</v>
      </c>
      <c r="H117" s="98">
        <f>IF(J106="","",J106)</f>
        <v>0.34</v>
      </c>
      <c r="I117" s="8" t="s">
        <v>134</v>
      </c>
      <c r="J117" s="138">
        <f>IF(G114="","",G114)</f>
        <v>127</v>
      </c>
      <c r="K117" s="8" t="s">
        <v>134</v>
      </c>
      <c r="L117" s="175">
        <v>0.67500000000000004</v>
      </c>
      <c r="M117" s="8"/>
      <c r="N117" s="122" t="s">
        <v>131</v>
      </c>
    </row>
    <row r="118" spans="2:14" x14ac:dyDescent="0.4">
      <c r="B118" s="398"/>
      <c r="C118" s="321"/>
      <c r="D118" s="289"/>
      <c r="E118" s="321"/>
      <c r="F118" s="85"/>
      <c r="G118" s="90"/>
      <c r="H118" s="2"/>
      <c r="I118" s="8" t="s">
        <v>132</v>
      </c>
      <c r="J118" s="140">
        <f>IF(H117="","",ROUND(H117*J117*L117,2))</f>
        <v>29.15</v>
      </c>
      <c r="K118" s="8" t="s">
        <v>133</v>
      </c>
      <c r="L118" s="141">
        <f>IF(H117="","",ROUND(J118,0))</f>
        <v>29</v>
      </c>
      <c r="M118" s="8"/>
      <c r="N118" s="122"/>
    </row>
    <row r="119" spans="2:14" x14ac:dyDescent="0.4">
      <c r="B119" s="399"/>
      <c r="C119" s="312"/>
      <c r="D119" s="357"/>
      <c r="E119" s="312"/>
      <c r="F119" s="105"/>
      <c r="G119" s="90"/>
      <c r="H119" s="142" t="s">
        <v>149</v>
      </c>
      <c r="I119" s="8" t="s">
        <v>153</v>
      </c>
      <c r="J119" s="142" t="s">
        <v>151</v>
      </c>
      <c r="K119" s="8" t="s">
        <v>134</v>
      </c>
      <c r="L119" s="142" t="s">
        <v>152</v>
      </c>
      <c r="M119" s="8"/>
      <c r="N119" s="122"/>
    </row>
    <row r="120" spans="2:14" x14ac:dyDescent="0.4">
      <c r="B120" s="399"/>
      <c r="C120" s="312"/>
      <c r="D120" s="357"/>
      <c r="E120" s="312"/>
      <c r="F120" s="85"/>
      <c r="G120" s="90"/>
      <c r="H120" s="143"/>
      <c r="I120" s="8" t="s">
        <v>153</v>
      </c>
      <c r="J120" s="144"/>
      <c r="K120" s="145" t="s">
        <v>154</v>
      </c>
      <c r="L120" s="146" t="str">
        <f>IF(H120="","",ROUND(H120/J120,8))</f>
        <v/>
      </c>
      <c r="M120" s="8"/>
      <c r="N120" s="122"/>
    </row>
    <row r="121" spans="2:14" x14ac:dyDescent="0.4">
      <c r="B121" s="399"/>
      <c r="C121" s="312"/>
      <c r="D121" s="357"/>
      <c r="E121" s="312"/>
      <c r="F121" s="85"/>
      <c r="G121" s="90"/>
      <c r="H121" s="146" t="str">
        <f>L120</f>
        <v/>
      </c>
      <c r="I121" s="8" t="s">
        <v>134</v>
      </c>
      <c r="J121" s="147"/>
      <c r="K121" s="145" t="s">
        <v>154</v>
      </c>
      <c r="L121" s="140" t="str">
        <f>IF(H121="","",ROUND(H121*J121,2))</f>
        <v/>
      </c>
      <c r="M121" s="8" t="s">
        <v>133</v>
      </c>
      <c r="N121" s="148" t="str">
        <f>IF(L121="","",ROUND(L121,0))</f>
        <v/>
      </c>
    </row>
    <row r="122" spans="2:14" x14ac:dyDescent="0.4">
      <c r="B122" s="405"/>
      <c r="C122" s="337"/>
      <c r="D122" s="344"/>
      <c r="E122" s="337"/>
      <c r="F122" s="164" t="str">
        <f>IF(H120&gt;0,"残地材積＝","")</f>
        <v/>
      </c>
      <c r="G122" s="165" t="str">
        <f>N121</f>
        <v/>
      </c>
      <c r="H122" s="106" t="str">
        <f>IF(H120&gt;0,L118,"")</f>
        <v/>
      </c>
      <c r="I122" s="107" t="s">
        <v>155</v>
      </c>
      <c r="J122" s="101" t="str">
        <f>N121</f>
        <v/>
      </c>
      <c r="K122" s="107" t="s">
        <v>154</v>
      </c>
      <c r="L122" s="101" t="str">
        <f>IF(H120="","",ROUND(H122-J122,0))</f>
        <v/>
      </c>
      <c r="M122" s="99"/>
      <c r="N122" s="124"/>
    </row>
    <row r="123" spans="2:14" x14ac:dyDescent="0.4">
      <c r="B123" s="406">
        <v>36</v>
      </c>
      <c r="C123" s="305" t="s">
        <v>156</v>
      </c>
      <c r="D123" s="367">
        <f>IF(J123="","",J123)</f>
        <v>0.25</v>
      </c>
      <c r="E123" s="297" t="s">
        <v>10</v>
      </c>
      <c r="F123" s="82" t="s">
        <v>41</v>
      </c>
      <c r="G123" s="152" t="s">
        <v>59</v>
      </c>
      <c r="H123" s="368" t="s">
        <v>116</v>
      </c>
      <c r="I123" s="369"/>
      <c r="J123" s="83">
        <v>0.25</v>
      </c>
      <c r="K123" s="84"/>
      <c r="L123" s="84"/>
      <c r="M123" s="84"/>
      <c r="N123" s="123"/>
    </row>
    <row r="124" spans="2:14" x14ac:dyDescent="0.4">
      <c r="B124" s="396"/>
      <c r="C124" s="305"/>
      <c r="D124" s="367"/>
      <c r="E124" s="297"/>
      <c r="F124" s="85" t="s">
        <v>174</v>
      </c>
      <c r="G124" s="86">
        <v>500</v>
      </c>
      <c r="H124" s="87"/>
      <c r="I124" s="88"/>
      <c r="J124" s="149"/>
      <c r="K124" s="2"/>
      <c r="L124" s="2"/>
      <c r="M124" s="2"/>
      <c r="N124" s="122"/>
    </row>
    <row r="125" spans="2:14" x14ac:dyDescent="0.4">
      <c r="B125" s="396"/>
      <c r="C125" s="305"/>
      <c r="D125" s="367"/>
      <c r="E125" s="297"/>
      <c r="F125" s="85" t="s">
        <v>175</v>
      </c>
      <c r="G125" s="86">
        <v>300</v>
      </c>
      <c r="H125" s="87"/>
      <c r="I125" s="88"/>
      <c r="J125" s="89"/>
      <c r="K125" s="2"/>
      <c r="L125" s="2"/>
      <c r="M125" s="2"/>
      <c r="N125" s="122"/>
    </row>
    <row r="126" spans="2:14" x14ac:dyDescent="0.4">
      <c r="B126" s="396"/>
      <c r="C126" s="305"/>
      <c r="D126" s="367"/>
      <c r="E126" s="297"/>
      <c r="F126" s="85" t="s">
        <v>143</v>
      </c>
      <c r="G126" s="153" t="s">
        <v>355</v>
      </c>
      <c r="H126" s="91">
        <v>10</v>
      </c>
      <c r="I126" s="2"/>
      <c r="J126" s="2"/>
      <c r="K126" s="2"/>
      <c r="L126" s="2"/>
      <c r="M126" s="2"/>
      <c r="N126" s="122"/>
    </row>
    <row r="127" spans="2:14" x14ac:dyDescent="0.4">
      <c r="B127" s="396"/>
      <c r="C127" s="305"/>
      <c r="D127" s="367"/>
      <c r="E127" s="297"/>
      <c r="F127" s="87" t="s">
        <v>168</v>
      </c>
      <c r="G127" s="153" t="s">
        <v>357</v>
      </c>
      <c r="H127" s="92">
        <v>7</v>
      </c>
      <c r="I127" s="2"/>
      <c r="J127" s="2"/>
      <c r="K127" s="2"/>
      <c r="L127" s="2"/>
      <c r="M127" s="2"/>
      <c r="N127" s="122"/>
    </row>
    <row r="128" spans="2:14" x14ac:dyDescent="0.4">
      <c r="B128" s="396"/>
      <c r="C128" s="305"/>
      <c r="D128" s="367"/>
      <c r="E128" s="297"/>
      <c r="F128" s="87" t="s">
        <v>169</v>
      </c>
      <c r="G128" s="153" t="s">
        <v>336</v>
      </c>
      <c r="H128" s="93">
        <f>IF(G124="","",G125/G124)</f>
        <v>0.6</v>
      </c>
      <c r="I128" s="2"/>
      <c r="J128" s="2"/>
      <c r="K128" s="2"/>
      <c r="L128" s="2"/>
      <c r="M128" s="2"/>
      <c r="N128" s="122"/>
    </row>
    <row r="129" spans="2:14" x14ac:dyDescent="0.4">
      <c r="B129" s="396"/>
      <c r="C129" s="305"/>
      <c r="D129" s="367"/>
      <c r="E129" s="297"/>
      <c r="F129" s="85" t="s">
        <v>145</v>
      </c>
      <c r="G129" s="153" t="s">
        <v>178</v>
      </c>
      <c r="H129" s="85"/>
      <c r="I129" s="2"/>
      <c r="J129" s="2"/>
      <c r="K129" s="2"/>
      <c r="L129" s="2"/>
      <c r="M129" s="2"/>
      <c r="N129" s="122"/>
    </row>
    <row r="130" spans="2:14" x14ac:dyDescent="0.4">
      <c r="B130" s="396"/>
      <c r="C130" s="305"/>
      <c r="D130" s="367"/>
      <c r="E130" s="297"/>
      <c r="F130" s="85" t="s">
        <v>170</v>
      </c>
      <c r="G130" s="153" t="s">
        <v>111</v>
      </c>
      <c r="H130" s="85"/>
      <c r="I130" s="2"/>
      <c r="J130" s="2"/>
      <c r="K130" s="2"/>
      <c r="L130" s="2"/>
      <c r="M130" s="2"/>
      <c r="N130" s="122"/>
    </row>
    <row r="131" spans="2:14" x14ac:dyDescent="0.4">
      <c r="B131" s="396"/>
      <c r="C131" s="305"/>
      <c r="D131" s="367"/>
      <c r="E131" s="297"/>
      <c r="F131" s="94" t="s">
        <v>171</v>
      </c>
      <c r="G131" s="95">
        <v>9</v>
      </c>
      <c r="H131" s="94"/>
      <c r="I131" s="96"/>
      <c r="J131" s="96"/>
      <c r="K131" s="96"/>
      <c r="L131" s="96"/>
      <c r="M131" s="96"/>
      <c r="N131" s="124"/>
    </row>
    <row r="132" spans="2:14" x14ac:dyDescent="0.4">
      <c r="B132" s="397"/>
      <c r="C132" s="299" t="s">
        <v>120</v>
      </c>
      <c r="D132" s="381">
        <f>IF(H137&gt;0,L139,IF(L135="","",L135))</f>
        <v>2</v>
      </c>
      <c r="E132" s="324" t="s">
        <v>11</v>
      </c>
      <c r="F132" s="2" t="s">
        <v>121</v>
      </c>
      <c r="G132" s="90"/>
      <c r="H132" s="85" t="s">
        <v>126</v>
      </c>
      <c r="I132" s="2"/>
      <c r="J132" s="207">
        <v>2</v>
      </c>
      <c r="K132" s="363" t="str">
        <f>IF(J132="","","へ運搬")</f>
        <v>へ運搬</v>
      </c>
      <c r="L132" s="363"/>
      <c r="M132" s="8"/>
      <c r="N132" s="122"/>
    </row>
    <row r="133" spans="2:14" x14ac:dyDescent="0.4">
      <c r="B133" s="397"/>
      <c r="C133" s="341"/>
      <c r="D133" s="392"/>
      <c r="E133" s="315"/>
      <c r="F133" s="2" t="s">
        <v>122</v>
      </c>
      <c r="G133" s="155" t="s">
        <v>345</v>
      </c>
      <c r="H133" s="372" t="s">
        <v>130</v>
      </c>
      <c r="I133" s="373"/>
      <c r="J133" s="2"/>
      <c r="K133" s="8"/>
      <c r="L133" s="2"/>
      <c r="M133" s="8"/>
      <c r="N133" s="122"/>
    </row>
    <row r="134" spans="2:14" x14ac:dyDescent="0.4">
      <c r="B134" s="397"/>
      <c r="C134" s="341"/>
      <c r="D134" s="392"/>
      <c r="E134" s="315"/>
      <c r="F134" s="2" t="s">
        <v>123</v>
      </c>
      <c r="G134" s="155" t="s">
        <v>223</v>
      </c>
      <c r="H134" s="98">
        <f>IF(J123="","",J123)</f>
        <v>0.25</v>
      </c>
      <c r="I134" s="8" t="s">
        <v>134</v>
      </c>
      <c r="J134" s="138">
        <f>IF(G131="","",G131)</f>
        <v>9</v>
      </c>
      <c r="K134" s="8" t="s">
        <v>134</v>
      </c>
      <c r="L134" s="175">
        <v>0.67500000000000004</v>
      </c>
      <c r="M134" s="8"/>
      <c r="N134" s="122" t="s">
        <v>131</v>
      </c>
    </row>
    <row r="135" spans="2:14" x14ac:dyDescent="0.4">
      <c r="B135" s="398"/>
      <c r="C135" s="321"/>
      <c r="D135" s="289"/>
      <c r="E135" s="321"/>
      <c r="F135" s="85"/>
      <c r="G135" s="90"/>
      <c r="H135" s="2"/>
      <c r="I135" s="8" t="s">
        <v>132</v>
      </c>
      <c r="J135" s="140">
        <f>IF(H134="","",ROUND(H134*J134*L134,2))</f>
        <v>1.52</v>
      </c>
      <c r="K135" s="8" t="s">
        <v>133</v>
      </c>
      <c r="L135" s="141">
        <f>IF(H134="","",ROUND(J135,0))</f>
        <v>2</v>
      </c>
      <c r="M135" s="8"/>
      <c r="N135" s="122"/>
    </row>
    <row r="136" spans="2:14" x14ac:dyDescent="0.4">
      <c r="B136" s="399"/>
      <c r="C136" s="312"/>
      <c r="D136" s="357"/>
      <c r="E136" s="312"/>
      <c r="F136" s="105"/>
      <c r="G136" s="90"/>
      <c r="H136" s="142" t="s">
        <v>149</v>
      </c>
      <c r="I136" s="8" t="s">
        <v>153</v>
      </c>
      <c r="J136" s="142" t="s">
        <v>151</v>
      </c>
      <c r="K136" s="8" t="s">
        <v>134</v>
      </c>
      <c r="L136" s="142" t="s">
        <v>152</v>
      </c>
      <c r="M136" s="8"/>
      <c r="N136" s="122"/>
    </row>
    <row r="137" spans="2:14" x14ac:dyDescent="0.4">
      <c r="B137" s="399"/>
      <c r="C137" s="312"/>
      <c r="D137" s="357"/>
      <c r="E137" s="312"/>
      <c r="F137" s="85"/>
      <c r="G137" s="90"/>
      <c r="H137" s="143"/>
      <c r="I137" s="8" t="s">
        <v>153</v>
      </c>
      <c r="J137" s="144"/>
      <c r="K137" s="145" t="s">
        <v>154</v>
      </c>
      <c r="L137" s="146" t="str">
        <f>IF(H137="","",ROUND(H137/J137,8))</f>
        <v/>
      </c>
      <c r="M137" s="8"/>
      <c r="N137" s="122"/>
    </row>
    <row r="138" spans="2:14" x14ac:dyDescent="0.4">
      <c r="B138" s="399"/>
      <c r="C138" s="312"/>
      <c r="D138" s="357"/>
      <c r="E138" s="312"/>
      <c r="F138" s="85"/>
      <c r="G138" s="90"/>
      <c r="H138" s="146" t="str">
        <f>L137</f>
        <v/>
      </c>
      <c r="I138" s="8" t="s">
        <v>134</v>
      </c>
      <c r="J138" s="147"/>
      <c r="K138" s="145" t="s">
        <v>154</v>
      </c>
      <c r="L138" s="140" t="str">
        <f>IF(H138="","",ROUND(H138*J138,2))</f>
        <v/>
      </c>
      <c r="M138" s="8" t="s">
        <v>133</v>
      </c>
      <c r="N138" s="148" t="str">
        <f>IF(L138="","",ROUND(L138,0))</f>
        <v/>
      </c>
    </row>
    <row r="139" spans="2:14" x14ac:dyDescent="0.4">
      <c r="B139" s="405"/>
      <c r="C139" s="337"/>
      <c r="D139" s="344"/>
      <c r="E139" s="337"/>
      <c r="F139" s="164" t="str">
        <f>IF(H137&gt;0,"残地材積＝","")</f>
        <v/>
      </c>
      <c r="G139" s="165" t="str">
        <f>N138</f>
        <v/>
      </c>
      <c r="H139" s="106" t="str">
        <f>IF(H137&gt;0,L135,"")</f>
        <v/>
      </c>
      <c r="I139" s="107" t="s">
        <v>155</v>
      </c>
      <c r="J139" s="101" t="str">
        <f>N138</f>
        <v/>
      </c>
      <c r="K139" s="107" t="s">
        <v>154</v>
      </c>
      <c r="L139" s="101" t="str">
        <f>IF(H137="","",ROUND(H139-J139,0))</f>
        <v/>
      </c>
      <c r="M139" s="99"/>
      <c r="N139" s="124"/>
    </row>
    <row r="140" spans="2:14" x14ac:dyDescent="0.4">
      <c r="B140" s="396">
        <v>39</v>
      </c>
      <c r="C140" s="378" t="s">
        <v>156</v>
      </c>
      <c r="D140" s="379">
        <f>IF(J140="","",J140)</f>
        <v>0.79</v>
      </c>
      <c r="E140" s="380" t="s">
        <v>10</v>
      </c>
      <c r="F140" s="85" t="s">
        <v>41</v>
      </c>
      <c r="G140" s="153" t="s">
        <v>59</v>
      </c>
      <c r="H140" s="372" t="s">
        <v>116</v>
      </c>
      <c r="I140" s="373"/>
      <c r="J140" s="136">
        <v>0.79</v>
      </c>
      <c r="K140" s="2"/>
      <c r="L140" s="2"/>
      <c r="M140" s="2"/>
      <c r="N140" s="122"/>
    </row>
    <row r="141" spans="2:14" x14ac:dyDescent="0.4">
      <c r="B141" s="396"/>
      <c r="C141" s="305"/>
      <c r="D141" s="367"/>
      <c r="E141" s="297"/>
      <c r="F141" s="85" t="s">
        <v>174</v>
      </c>
      <c r="G141" s="86">
        <v>1100</v>
      </c>
      <c r="H141" s="87"/>
      <c r="I141" s="88"/>
      <c r="J141" s="149"/>
      <c r="K141" s="2"/>
      <c r="L141" s="2"/>
      <c r="M141" s="2"/>
      <c r="N141" s="122"/>
    </row>
    <row r="142" spans="2:14" x14ac:dyDescent="0.4">
      <c r="B142" s="396"/>
      <c r="C142" s="305"/>
      <c r="D142" s="367"/>
      <c r="E142" s="297"/>
      <c r="F142" s="85" t="s">
        <v>175</v>
      </c>
      <c r="G142" s="86">
        <v>700</v>
      </c>
      <c r="H142" s="87"/>
      <c r="I142" s="88"/>
      <c r="J142" s="89"/>
      <c r="K142" s="2"/>
      <c r="L142" s="2"/>
      <c r="M142" s="2"/>
      <c r="N142" s="122"/>
    </row>
    <row r="143" spans="2:14" x14ac:dyDescent="0.4">
      <c r="B143" s="396"/>
      <c r="C143" s="305"/>
      <c r="D143" s="367"/>
      <c r="E143" s="297"/>
      <c r="F143" s="85" t="s">
        <v>143</v>
      </c>
      <c r="G143" s="153" t="s">
        <v>367</v>
      </c>
      <c r="H143" s="91">
        <v>15</v>
      </c>
      <c r="I143" s="2"/>
      <c r="J143" s="2"/>
      <c r="K143" s="2"/>
      <c r="L143" s="2"/>
      <c r="M143" s="2"/>
      <c r="N143" s="122"/>
    </row>
    <row r="144" spans="2:14" x14ac:dyDescent="0.4">
      <c r="B144" s="396"/>
      <c r="C144" s="305"/>
      <c r="D144" s="367"/>
      <c r="E144" s="297"/>
      <c r="F144" s="87" t="s">
        <v>168</v>
      </c>
      <c r="G144" s="153" t="s">
        <v>80</v>
      </c>
      <c r="H144" s="92">
        <v>10</v>
      </c>
      <c r="I144" s="2"/>
      <c r="J144" s="2"/>
      <c r="K144" s="2"/>
      <c r="L144" s="2"/>
      <c r="M144" s="2"/>
      <c r="N144" s="122"/>
    </row>
    <row r="145" spans="2:14" x14ac:dyDescent="0.4">
      <c r="B145" s="396"/>
      <c r="C145" s="305"/>
      <c r="D145" s="367"/>
      <c r="E145" s="297"/>
      <c r="F145" s="87" t="s">
        <v>169</v>
      </c>
      <c r="G145" s="153" t="s">
        <v>336</v>
      </c>
      <c r="H145" s="93">
        <v>0.63600000000000001</v>
      </c>
      <c r="I145" s="2"/>
      <c r="J145" s="2"/>
      <c r="K145" s="2"/>
      <c r="L145" s="2"/>
      <c r="M145" s="2"/>
      <c r="N145" s="122"/>
    </row>
    <row r="146" spans="2:14" x14ac:dyDescent="0.4">
      <c r="B146" s="396"/>
      <c r="C146" s="305"/>
      <c r="D146" s="367"/>
      <c r="E146" s="297"/>
      <c r="F146" s="85" t="s">
        <v>145</v>
      </c>
      <c r="G146" s="153" t="s">
        <v>178</v>
      </c>
      <c r="H146" s="85"/>
      <c r="I146" s="2"/>
      <c r="J146" s="2"/>
      <c r="K146" s="2"/>
      <c r="L146" s="2"/>
      <c r="M146" s="2"/>
      <c r="N146" s="122"/>
    </row>
    <row r="147" spans="2:14" x14ac:dyDescent="0.4">
      <c r="B147" s="396"/>
      <c r="C147" s="305"/>
      <c r="D147" s="367"/>
      <c r="E147" s="297"/>
      <c r="F147" s="85" t="s">
        <v>170</v>
      </c>
      <c r="G147" s="153" t="s">
        <v>111</v>
      </c>
      <c r="H147" s="85"/>
      <c r="I147" s="2"/>
      <c r="J147" s="2"/>
      <c r="K147" s="2"/>
      <c r="L147" s="2"/>
      <c r="M147" s="2"/>
      <c r="N147" s="122"/>
    </row>
    <row r="148" spans="2:14" x14ac:dyDescent="0.4">
      <c r="B148" s="396"/>
      <c r="C148" s="305"/>
      <c r="D148" s="367"/>
      <c r="E148" s="297"/>
      <c r="F148" s="94" t="s">
        <v>171</v>
      </c>
      <c r="G148" s="95">
        <v>87</v>
      </c>
      <c r="H148" s="94"/>
      <c r="I148" s="96"/>
      <c r="J148" s="96"/>
      <c r="K148" s="96"/>
      <c r="L148" s="96"/>
      <c r="M148" s="96"/>
      <c r="N148" s="124"/>
    </row>
    <row r="149" spans="2:14" x14ac:dyDescent="0.4">
      <c r="B149" s="397"/>
      <c r="C149" s="299" t="s">
        <v>120</v>
      </c>
      <c r="D149" s="381">
        <f>IF(H154&gt;0,L156,IF(L152="","",L152))</f>
        <v>46</v>
      </c>
      <c r="E149" s="324" t="s">
        <v>11</v>
      </c>
      <c r="F149" s="82" t="s">
        <v>121</v>
      </c>
      <c r="G149" s="161"/>
      <c r="H149" s="85" t="s">
        <v>126</v>
      </c>
      <c r="I149" s="2"/>
      <c r="J149" s="207">
        <v>2</v>
      </c>
      <c r="K149" s="363" t="str">
        <f>IF(J149="","","へ運搬")</f>
        <v>へ運搬</v>
      </c>
      <c r="L149" s="363"/>
      <c r="M149" s="8"/>
      <c r="N149" s="122"/>
    </row>
    <row r="150" spans="2:14" x14ac:dyDescent="0.4">
      <c r="B150" s="397"/>
      <c r="C150" s="341"/>
      <c r="D150" s="392"/>
      <c r="E150" s="315"/>
      <c r="F150" s="85" t="s">
        <v>122</v>
      </c>
      <c r="G150" s="155" t="s">
        <v>216</v>
      </c>
      <c r="H150" s="372" t="s">
        <v>130</v>
      </c>
      <c r="I150" s="373"/>
      <c r="J150" s="2"/>
      <c r="K150" s="8"/>
      <c r="L150" s="2"/>
      <c r="M150" s="8"/>
      <c r="N150" s="122"/>
    </row>
    <row r="151" spans="2:14" x14ac:dyDescent="0.4">
      <c r="B151" s="397"/>
      <c r="C151" s="341"/>
      <c r="D151" s="392"/>
      <c r="E151" s="315"/>
      <c r="F151" s="85" t="s">
        <v>123</v>
      </c>
      <c r="G151" s="155" t="s">
        <v>223</v>
      </c>
      <c r="H151" s="98">
        <f>IF(J140="","",J140)</f>
        <v>0.79</v>
      </c>
      <c r="I151" s="8" t="s">
        <v>134</v>
      </c>
      <c r="J151" s="138">
        <f>IF(G148="","",G148)</f>
        <v>87</v>
      </c>
      <c r="K151" s="8" t="s">
        <v>134</v>
      </c>
      <c r="L151" s="175">
        <v>0.67500000000000004</v>
      </c>
      <c r="M151" s="8"/>
      <c r="N151" s="122" t="s">
        <v>131</v>
      </c>
    </row>
    <row r="152" spans="2:14" x14ac:dyDescent="0.4">
      <c r="B152" s="398"/>
      <c r="C152" s="321"/>
      <c r="D152" s="289"/>
      <c r="E152" s="321"/>
      <c r="F152" s="85"/>
      <c r="G152" s="90"/>
      <c r="H152" s="2"/>
      <c r="I152" s="8" t="s">
        <v>132</v>
      </c>
      <c r="J152" s="140">
        <f>IF(H151="","",ROUND(H151*J151*L151,2))</f>
        <v>46.39</v>
      </c>
      <c r="K152" s="8" t="s">
        <v>133</v>
      </c>
      <c r="L152" s="141">
        <f>IF(H151="","",ROUND(J152,0))</f>
        <v>46</v>
      </c>
      <c r="M152" s="8"/>
      <c r="N152" s="122"/>
    </row>
    <row r="153" spans="2:14" x14ac:dyDescent="0.4">
      <c r="B153" s="399"/>
      <c r="C153" s="312"/>
      <c r="D153" s="357"/>
      <c r="E153" s="312"/>
      <c r="F153" s="105"/>
      <c r="G153" s="90"/>
      <c r="H153" s="142" t="s">
        <v>149</v>
      </c>
      <c r="I153" s="8" t="s">
        <v>153</v>
      </c>
      <c r="J153" s="142" t="s">
        <v>151</v>
      </c>
      <c r="K153" s="8" t="s">
        <v>134</v>
      </c>
      <c r="L153" s="142" t="s">
        <v>152</v>
      </c>
      <c r="M153" s="8"/>
      <c r="N153" s="122"/>
    </row>
    <row r="154" spans="2:14" x14ac:dyDescent="0.4">
      <c r="B154" s="399"/>
      <c r="C154" s="312"/>
      <c r="D154" s="357"/>
      <c r="E154" s="312"/>
      <c r="F154" s="85"/>
      <c r="G154" s="90"/>
      <c r="H154" s="143"/>
      <c r="I154" s="8" t="s">
        <v>153</v>
      </c>
      <c r="J154" s="144"/>
      <c r="K154" s="145" t="s">
        <v>154</v>
      </c>
      <c r="L154" s="146" t="str">
        <f>IF(H154="","",ROUND(H154/J154,8))</f>
        <v/>
      </c>
      <c r="M154" s="8"/>
      <c r="N154" s="122"/>
    </row>
    <row r="155" spans="2:14" x14ac:dyDescent="0.4">
      <c r="B155" s="399"/>
      <c r="C155" s="312"/>
      <c r="D155" s="357"/>
      <c r="E155" s="312"/>
      <c r="F155" s="85"/>
      <c r="G155" s="90"/>
      <c r="H155" s="146" t="str">
        <f>L154</f>
        <v/>
      </c>
      <c r="I155" s="8" t="s">
        <v>134</v>
      </c>
      <c r="J155" s="147"/>
      <c r="K155" s="145" t="s">
        <v>154</v>
      </c>
      <c r="L155" s="140" t="str">
        <f>IF(H155="","",ROUND(H155*J155,2))</f>
        <v/>
      </c>
      <c r="M155" s="8" t="s">
        <v>133</v>
      </c>
      <c r="N155" s="148" t="str">
        <f>IF(L155="","",ROUND(L155,0))</f>
        <v/>
      </c>
    </row>
    <row r="156" spans="2:14" ht="19.5" thickBot="1" x14ac:dyDescent="0.45">
      <c r="B156" s="405"/>
      <c r="C156" s="337"/>
      <c r="D156" s="344"/>
      <c r="E156" s="337"/>
      <c r="F156" s="164" t="str">
        <f>IF(H154&gt;0,"残地材積＝","")</f>
        <v/>
      </c>
      <c r="G156" s="165" t="str">
        <f>N155</f>
        <v/>
      </c>
      <c r="H156" s="106" t="str">
        <f>IF(H154&gt;0,L152,"")</f>
        <v/>
      </c>
      <c r="I156" s="107" t="s">
        <v>155</v>
      </c>
      <c r="J156" s="101" t="str">
        <f>N155</f>
        <v/>
      </c>
      <c r="K156" s="107" t="s">
        <v>154</v>
      </c>
      <c r="L156" s="101" t="str">
        <f>IF(H154="","",ROUND(H156-J156,0))</f>
        <v/>
      </c>
      <c r="M156" s="99"/>
      <c r="N156" s="124"/>
    </row>
    <row r="157" spans="2:14" x14ac:dyDescent="0.4">
      <c r="B157" s="401">
        <v>42</v>
      </c>
      <c r="C157" s="303" t="s">
        <v>156</v>
      </c>
      <c r="D157" s="402">
        <f>IF(J157="","",J157)</f>
        <v>0.05</v>
      </c>
      <c r="E157" s="311" t="s">
        <v>10</v>
      </c>
      <c r="F157" s="118" t="s">
        <v>41</v>
      </c>
      <c r="G157" s="156" t="s">
        <v>59</v>
      </c>
      <c r="H157" s="403" t="s">
        <v>116</v>
      </c>
      <c r="I157" s="404"/>
      <c r="J157" s="137">
        <v>0.05</v>
      </c>
      <c r="K157" s="79"/>
      <c r="L157" s="79"/>
      <c r="M157" s="79"/>
      <c r="N157" s="121"/>
    </row>
    <row r="158" spans="2:14" x14ac:dyDescent="0.4">
      <c r="B158" s="396"/>
      <c r="C158" s="305"/>
      <c r="D158" s="367"/>
      <c r="E158" s="297"/>
      <c r="F158" s="85" t="s">
        <v>174</v>
      </c>
      <c r="G158" s="86">
        <v>1500</v>
      </c>
      <c r="H158" s="87"/>
      <c r="I158" s="88"/>
      <c r="J158" s="149"/>
      <c r="K158" s="2"/>
      <c r="L158" s="2"/>
      <c r="M158" s="2"/>
      <c r="N158" s="122"/>
    </row>
    <row r="159" spans="2:14" x14ac:dyDescent="0.4">
      <c r="B159" s="396"/>
      <c r="C159" s="305"/>
      <c r="D159" s="367"/>
      <c r="E159" s="297"/>
      <c r="F159" s="85" t="s">
        <v>175</v>
      </c>
      <c r="G159" s="86">
        <v>1000</v>
      </c>
      <c r="H159" s="87"/>
      <c r="I159" s="88"/>
      <c r="J159" s="89"/>
      <c r="K159" s="2"/>
      <c r="L159" s="2"/>
      <c r="M159" s="2"/>
      <c r="N159" s="122"/>
    </row>
    <row r="160" spans="2:14" x14ac:dyDescent="0.4">
      <c r="B160" s="396"/>
      <c r="C160" s="305"/>
      <c r="D160" s="367"/>
      <c r="E160" s="297"/>
      <c r="F160" s="85" t="s">
        <v>143</v>
      </c>
      <c r="G160" s="153" t="s">
        <v>335</v>
      </c>
      <c r="H160" s="91">
        <v>12</v>
      </c>
      <c r="I160" s="2"/>
      <c r="J160" s="2"/>
      <c r="K160" s="2"/>
      <c r="L160" s="2"/>
      <c r="M160" s="2"/>
      <c r="N160" s="122"/>
    </row>
    <row r="161" spans="2:14" x14ac:dyDescent="0.4">
      <c r="B161" s="396"/>
      <c r="C161" s="305"/>
      <c r="D161" s="367"/>
      <c r="E161" s="297"/>
      <c r="F161" s="87" t="s">
        <v>168</v>
      </c>
      <c r="G161" s="153" t="s">
        <v>79</v>
      </c>
      <c r="H161" s="92">
        <v>9</v>
      </c>
      <c r="I161" s="2"/>
      <c r="J161" s="2"/>
      <c r="K161" s="2"/>
      <c r="L161" s="2"/>
      <c r="M161" s="2"/>
      <c r="N161" s="122"/>
    </row>
    <row r="162" spans="2:14" x14ac:dyDescent="0.4">
      <c r="B162" s="396"/>
      <c r="C162" s="305"/>
      <c r="D162" s="367"/>
      <c r="E162" s="297"/>
      <c r="F162" s="87" t="s">
        <v>169</v>
      </c>
      <c r="G162" s="153" t="s">
        <v>336</v>
      </c>
      <c r="H162" s="93">
        <f>IF(G158="","",G159/G158)</f>
        <v>0.66666666666666663</v>
      </c>
      <c r="I162" s="2"/>
      <c r="J162" s="2"/>
      <c r="K162" s="2"/>
      <c r="L162" s="2"/>
      <c r="M162" s="2"/>
      <c r="N162" s="122"/>
    </row>
    <row r="163" spans="2:14" x14ac:dyDescent="0.4">
      <c r="B163" s="396"/>
      <c r="C163" s="305"/>
      <c r="D163" s="367"/>
      <c r="E163" s="297"/>
      <c r="F163" s="85" t="s">
        <v>145</v>
      </c>
      <c r="G163" s="153" t="s">
        <v>178</v>
      </c>
      <c r="H163" s="85"/>
      <c r="I163" s="2"/>
      <c r="J163" s="2"/>
      <c r="K163" s="2"/>
      <c r="L163" s="2"/>
      <c r="M163" s="2"/>
      <c r="N163" s="122"/>
    </row>
    <row r="164" spans="2:14" x14ac:dyDescent="0.4">
      <c r="B164" s="396"/>
      <c r="C164" s="305"/>
      <c r="D164" s="367"/>
      <c r="E164" s="297"/>
      <c r="F164" s="85" t="s">
        <v>170</v>
      </c>
      <c r="G164" s="153" t="s">
        <v>111</v>
      </c>
      <c r="H164" s="85"/>
      <c r="I164" s="2"/>
      <c r="J164" s="2"/>
      <c r="K164" s="2"/>
      <c r="L164" s="2"/>
      <c r="M164" s="2"/>
      <c r="N164" s="122"/>
    </row>
    <row r="165" spans="2:14" x14ac:dyDescent="0.4">
      <c r="B165" s="396"/>
      <c r="C165" s="305"/>
      <c r="D165" s="367"/>
      <c r="E165" s="297"/>
      <c r="F165" s="94" t="s">
        <v>171</v>
      </c>
      <c r="G165" s="95">
        <v>61</v>
      </c>
      <c r="H165" s="94"/>
      <c r="I165" s="96"/>
      <c r="J165" s="96"/>
      <c r="K165" s="96"/>
      <c r="L165" s="96"/>
      <c r="M165" s="96"/>
      <c r="N165" s="124"/>
    </row>
    <row r="166" spans="2:14" x14ac:dyDescent="0.4">
      <c r="B166" s="397"/>
      <c r="C166" s="299" t="s">
        <v>120</v>
      </c>
      <c r="D166" s="381">
        <f>IF(H171&gt;0,L173,IF(L169="","",L169))</f>
        <v>2</v>
      </c>
      <c r="E166" s="324" t="s">
        <v>11</v>
      </c>
      <c r="F166" s="82" t="s">
        <v>121</v>
      </c>
      <c r="G166" s="161"/>
      <c r="H166" s="85" t="s">
        <v>126</v>
      </c>
      <c r="I166" s="2"/>
      <c r="J166" s="207">
        <v>2</v>
      </c>
      <c r="K166" s="363" t="str">
        <f>IF(J166="","","へ運搬")</f>
        <v>へ運搬</v>
      </c>
      <c r="L166" s="363"/>
      <c r="M166" s="8"/>
      <c r="N166" s="122"/>
    </row>
    <row r="167" spans="2:14" x14ac:dyDescent="0.4">
      <c r="B167" s="397"/>
      <c r="C167" s="341"/>
      <c r="D167" s="392"/>
      <c r="E167" s="315"/>
      <c r="F167" s="85" t="s">
        <v>122</v>
      </c>
      <c r="G167" s="155" t="s">
        <v>343</v>
      </c>
      <c r="H167" s="372" t="s">
        <v>130</v>
      </c>
      <c r="I167" s="373"/>
      <c r="J167" s="2"/>
      <c r="K167" s="8"/>
      <c r="L167" s="2"/>
      <c r="M167" s="8"/>
      <c r="N167" s="122"/>
    </row>
    <row r="168" spans="2:14" x14ac:dyDescent="0.4">
      <c r="B168" s="397"/>
      <c r="C168" s="341"/>
      <c r="D168" s="392"/>
      <c r="E168" s="315"/>
      <c r="F168" s="85" t="s">
        <v>123</v>
      </c>
      <c r="G168" s="155" t="s">
        <v>223</v>
      </c>
      <c r="H168" s="98">
        <f>IF(J157="","",J157)</f>
        <v>0.05</v>
      </c>
      <c r="I168" s="8" t="s">
        <v>134</v>
      </c>
      <c r="J168" s="138">
        <f>IF(G165="","",G165)</f>
        <v>61</v>
      </c>
      <c r="K168" s="8" t="s">
        <v>134</v>
      </c>
      <c r="L168" s="175">
        <v>0.67500000000000004</v>
      </c>
      <c r="M168" s="8"/>
      <c r="N168" s="122" t="s">
        <v>131</v>
      </c>
    </row>
    <row r="169" spans="2:14" x14ac:dyDescent="0.4">
      <c r="B169" s="398"/>
      <c r="C169" s="321"/>
      <c r="D169" s="289"/>
      <c r="E169" s="321"/>
      <c r="F169" s="85"/>
      <c r="G169" s="90"/>
      <c r="H169" s="2"/>
      <c r="I169" s="8" t="s">
        <v>132</v>
      </c>
      <c r="J169" s="140">
        <f>IF(H168="","",ROUND(H168*J168*L168,2))</f>
        <v>2.06</v>
      </c>
      <c r="K169" s="8" t="s">
        <v>133</v>
      </c>
      <c r="L169" s="141">
        <f>IF(H168="","",ROUND(J169,0))</f>
        <v>2</v>
      </c>
      <c r="M169" s="8"/>
      <c r="N169" s="122"/>
    </row>
    <row r="170" spans="2:14" x14ac:dyDescent="0.4">
      <c r="B170" s="399"/>
      <c r="C170" s="312"/>
      <c r="D170" s="357"/>
      <c r="E170" s="312"/>
      <c r="F170" s="105"/>
      <c r="G170" s="90"/>
      <c r="H170" s="142" t="s">
        <v>149</v>
      </c>
      <c r="I170" s="8" t="s">
        <v>153</v>
      </c>
      <c r="J170" s="142" t="s">
        <v>151</v>
      </c>
      <c r="K170" s="8" t="s">
        <v>134</v>
      </c>
      <c r="L170" s="142" t="s">
        <v>152</v>
      </c>
      <c r="M170" s="8"/>
      <c r="N170" s="122"/>
    </row>
    <row r="171" spans="2:14" x14ac:dyDescent="0.4">
      <c r="B171" s="399"/>
      <c r="C171" s="312"/>
      <c r="D171" s="357"/>
      <c r="E171" s="312"/>
      <c r="F171" s="85"/>
      <c r="G171" s="90"/>
      <c r="H171" s="143"/>
      <c r="I171" s="8" t="s">
        <v>153</v>
      </c>
      <c r="J171" s="144"/>
      <c r="K171" s="145" t="s">
        <v>154</v>
      </c>
      <c r="L171" s="146" t="str">
        <f>IF(H171="","",ROUND(H171/J171,8))</f>
        <v/>
      </c>
      <c r="M171" s="8"/>
      <c r="N171" s="122"/>
    </row>
    <row r="172" spans="2:14" x14ac:dyDescent="0.4">
      <c r="B172" s="399"/>
      <c r="C172" s="312"/>
      <c r="D172" s="357"/>
      <c r="E172" s="312"/>
      <c r="F172" s="85"/>
      <c r="G172" s="90"/>
      <c r="H172" s="146" t="str">
        <f>L171</f>
        <v/>
      </c>
      <c r="I172" s="8" t="s">
        <v>134</v>
      </c>
      <c r="J172" s="147"/>
      <c r="K172" s="145" t="s">
        <v>154</v>
      </c>
      <c r="L172" s="140" t="str">
        <f>IF(H172="","",ROUND(H172*J172,2))</f>
        <v/>
      </c>
      <c r="M172" s="8" t="s">
        <v>133</v>
      </c>
      <c r="N172" s="148" t="str">
        <f>IF(L172="","",ROUND(L172,0))</f>
        <v/>
      </c>
    </row>
    <row r="173" spans="2:14" x14ac:dyDescent="0.4">
      <c r="B173" s="405"/>
      <c r="C173" s="337"/>
      <c r="D173" s="344"/>
      <c r="E173" s="337"/>
      <c r="F173" s="164" t="str">
        <f>IF(H171&gt;0,"残地材積＝","")</f>
        <v/>
      </c>
      <c r="G173" s="165" t="str">
        <f>N172</f>
        <v/>
      </c>
      <c r="H173" s="106" t="str">
        <f>IF(H171&gt;0,L169,"")</f>
        <v/>
      </c>
      <c r="I173" s="107" t="s">
        <v>155</v>
      </c>
      <c r="J173" s="101" t="str">
        <f>N172</f>
        <v/>
      </c>
      <c r="K173" s="107" t="s">
        <v>154</v>
      </c>
      <c r="L173" s="101" t="str">
        <f>IF(H171="","",ROUND(H173-J173,0))</f>
        <v/>
      </c>
      <c r="M173" s="99"/>
      <c r="N173" s="124"/>
    </row>
    <row r="174" spans="2:14" x14ac:dyDescent="0.4">
      <c r="B174" s="406">
        <v>44</v>
      </c>
      <c r="C174" s="305" t="s">
        <v>156</v>
      </c>
      <c r="D174" s="367">
        <f>IF(J174="","",J174)</f>
        <v>0.11</v>
      </c>
      <c r="E174" s="297" t="s">
        <v>10</v>
      </c>
      <c r="F174" s="82" t="s">
        <v>41</v>
      </c>
      <c r="G174" s="152" t="s">
        <v>59</v>
      </c>
      <c r="H174" s="368" t="s">
        <v>116</v>
      </c>
      <c r="I174" s="369"/>
      <c r="J174" s="83">
        <v>0.11</v>
      </c>
      <c r="K174" s="84"/>
      <c r="L174" s="84"/>
      <c r="M174" s="84"/>
      <c r="N174" s="123"/>
    </row>
    <row r="175" spans="2:14" x14ac:dyDescent="0.4">
      <c r="B175" s="396"/>
      <c r="C175" s="305"/>
      <c r="D175" s="367"/>
      <c r="E175" s="297"/>
      <c r="F175" s="85" t="s">
        <v>174</v>
      </c>
      <c r="G175" s="86">
        <v>900</v>
      </c>
      <c r="H175" s="87"/>
      <c r="I175" s="88"/>
      <c r="J175" s="149"/>
      <c r="K175" s="2"/>
      <c r="L175" s="2"/>
      <c r="M175" s="2"/>
      <c r="N175" s="122"/>
    </row>
    <row r="176" spans="2:14" x14ac:dyDescent="0.4">
      <c r="B176" s="396"/>
      <c r="C176" s="305"/>
      <c r="D176" s="367"/>
      <c r="E176" s="297"/>
      <c r="F176" s="85" t="s">
        <v>175</v>
      </c>
      <c r="G176" s="86">
        <v>600</v>
      </c>
      <c r="H176" s="87"/>
      <c r="I176" s="88"/>
      <c r="J176" s="89"/>
      <c r="K176" s="2"/>
      <c r="L176" s="2"/>
      <c r="M176" s="2"/>
      <c r="N176" s="122"/>
    </row>
    <row r="177" spans="2:14" x14ac:dyDescent="0.4">
      <c r="B177" s="396"/>
      <c r="C177" s="305"/>
      <c r="D177" s="367"/>
      <c r="E177" s="297"/>
      <c r="F177" s="85" t="s">
        <v>143</v>
      </c>
      <c r="G177" s="153" t="s">
        <v>172</v>
      </c>
      <c r="H177" s="91">
        <v>13</v>
      </c>
      <c r="I177" s="2"/>
      <c r="J177" s="2"/>
      <c r="K177" s="2"/>
      <c r="L177" s="2"/>
      <c r="M177" s="2"/>
      <c r="N177" s="122"/>
    </row>
    <row r="178" spans="2:14" x14ac:dyDescent="0.4">
      <c r="B178" s="396"/>
      <c r="C178" s="305"/>
      <c r="D178" s="367"/>
      <c r="E178" s="297"/>
      <c r="F178" s="87" t="s">
        <v>168</v>
      </c>
      <c r="G178" s="153" t="s">
        <v>80</v>
      </c>
      <c r="H178" s="92">
        <v>10</v>
      </c>
      <c r="I178" s="2"/>
      <c r="J178" s="2"/>
      <c r="K178" s="2"/>
      <c r="L178" s="2"/>
      <c r="M178" s="2"/>
      <c r="N178" s="122"/>
    </row>
    <row r="179" spans="2:14" x14ac:dyDescent="0.4">
      <c r="B179" s="396"/>
      <c r="C179" s="305"/>
      <c r="D179" s="367"/>
      <c r="E179" s="297"/>
      <c r="F179" s="87" t="s">
        <v>169</v>
      </c>
      <c r="G179" s="153" t="s">
        <v>331</v>
      </c>
      <c r="H179" s="93">
        <f>IF(G175="","",G176/G175)</f>
        <v>0.66666666666666663</v>
      </c>
      <c r="I179" s="2"/>
      <c r="J179" s="2"/>
      <c r="K179" s="2"/>
      <c r="L179" s="2"/>
      <c r="M179" s="2"/>
      <c r="N179" s="122"/>
    </row>
    <row r="180" spans="2:14" x14ac:dyDescent="0.4">
      <c r="B180" s="396"/>
      <c r="C180" s="305"/>
      <c r="D180" s="367"/>
      <c r="E180" s="297"/>
      <c r="F180" s="85" t="s">
        <v>145</v>
      </c>
      <c r="G180" s="153" t="s">
        <v>62</v>
      </c>
      <c r="H180" s="85"/>
      <c r="I180" s="2"/>
      <c r="J180" s="2"/>
      <c r="K180" s="2"/>
      <c r="L180" s="2"/>
      <c r="M180" s="2"/>
      <c r="N180" s="122"/>
    </row>
    <row r="181" spans="2:14" x14ac:dyDescent="0.4">
      <c r="B181" s="396"/>
      <c r="C181" s="305"/>
      <c r="D181" s="367"/>
      <c r="E181" s="297"/>
      <c r="F181" s="85" t="s">
        <v>170</v>
      </c>
      <c r="G181" s="153" t="s">
        <v>111</v>
      </c>
      <c r="H181" s="85"/>
      <c r="I181" s="2"/>
      <c r="J181" s="2"/>
      <c r="K181" s="2"/>
      <c r="L181" s="2"/>
      <c r="M181" s="2"/>
      <c r="N181" s="122"/>
    </row>
    <row r="182" spans="2:14" x14ac:dyDescent="0.4">
      <c r="B182" s="396"/>
      <c r="C182" s="305"/>
      <c r="D182" s="367"/>
      <c r="E182" s="297"/>
      <c r="F182" s="94" t="s">
        <v>171</v>
      </c>
      <c r="G182" s="95">
        <v>61</v>
      </c>
      <c r="H182" s="94"/>
      <c r="I182" s="96"/>
      <c r="J182" s="96"/>
      <c r="K182" s="96"/>
      <c r="L182" s="96"/>
      <c r="M182" s="96"/>
      <c r="N182" s="124"/>
    </row>
    <row r="183" spans="2:14" x14ac:dyDescent="0.4">
      <c r="B183" s="397"/>
      <c r="C183" s="299" t="s">
        <v>120</v>
      </c>
      <c r="D183" s="381">
        <f>IF(H188&gt;0,L190,IF(L186="","",L186))</f>
        <v>5</v>
      </c>
      <c r="E183" s="324" t="s">
        <v>11</v>
      </c>
      <c r="F183" s="82" t="s">
        <v>121</v>
      </c>
      <c r="G183" s="161"/>
      <c r="H183" s="85" t="s">
        <v>126</v>
      </c>
      <c r="I183" s="2"/>
      <c r="J183" s="207">
        <v>2</v>
      </c>
      <c r="K183" s="363" t="str">
        <f>IF(J183="","","へ運搬")</f>
        <v>へ運搬</v>
      </c>
      <c r="L183" s="363"/>
      <c r="M183" s="8"/>
      <c r="N183" s="122"/>
    </row>
    <row r="184" spans="2:14" x14ac:dyDescent="0.4">
      <c r="B184" s="397"/>
      <c r="C184" s="341"/>
      <c r="D184" s="392"/>
      <c r="E184" s="315"/>
      <c r="F184" s="85" t="s">
        <v>122</v>
      </c>
      <c r="G184" s="155" t="s">
        <v>345</v>
      </c>
      <c r="H184" s="372" t="s">
        <v>130</v>
      </c>
      <c r="I184" s="373"/>
      <c r="J184" s="2"/>
      <c r="K184" s="8"/>
      <c r="L184" s="2"/>
      <c r="M184" s="8"/>
      <c r="N184" s="122"/>
    </row>
    <row r="185" spans="2:14" x14ac:dyDescent="0.4">
      <c r="B185" s="397"/>
      <c r="C185" s="341"/>
      <c r="D185" s="392"/>
      <c r="E185" s="315"/>
      <c r="F185" s="85" t="s">
        <v>123</v>
      </c>
      <c r="G185" s="155" t="s">
        <v>223</v>
      </c>
      <c r="H185" s="98">
        <f>IF(J174="","",J174)</f>
        <v>0.11</v>
      </c>
      <c r="I185" s="8" t="s">
        <v>134</v>
      </c>
      <c r="J185" s="138">
        <f>IF(G182="","",G182)</f>
        <v>61</v>
      </c>
      <c r="K185" s="8" t="s">
        <v>134</v>
      </c>
      <c r="L185" s="175">
        <v>0.67500000000000004</v>
      </c>
      <c r="M185" s="8"/>
      <c r="N185" s="122" t="s">
        <v>131</v>
      </c>
    </row>
    <row r="186" spans="2:14" x14ac:dyDescent="0.4">
      <c r="B186" s="398"/>
      <c r="C186" s="321"/>
      <c r="D186" s="289"/>
      <c r="E186" s="321"/>
      <c r="F186" s="85"/>
      <c r="G186" s="90"/>
      <c r="H186" s="2"/>
      <c r="I186" s="8" t="s">
        <v>132</v>
      </c>
      <c r="J186" s="140">
        <f>IF(H185="","",ROUND(H185*J185*L185,2))</f>
        <v>4.53</v>
      </c>
      <c r="K186" s="8" t="s">
        <v>133</v>
      </c>
      <c r="L186" s="141">
        <f>IF(H185="","",ROUND(J186,0))</f>
        <v>5</v>
      </c>
      <c r="M186" s="8"/>
      <c r="N186" s="122"/>
    </row>
    <row r="187" spans="2:14" x14ac:dyDescent="0.4">
      <c r="B187" s="399"/>
      <c r="C187" s="312"/>
      <c r="D187" s="357"/>
      <c r="E187" s="312"/>
      <c r="F187" s="105"/>
      <c r="G187" s="90"/>
      <c r="H187" s="142" t="s">
        <v>149</v>
      </c>
      <c r="I187" s="8" t="s">
        <v>153</v>
      </c>
      <c r="J187" s="142" t="s">
        <v>151</v>
      </c>
      <c r="K187" s="8" t="s">
        <v>134</v>
      </c>
      <c r="L187" s="142" t="s">
        <v>152</v>
      </c>
      <c r="M187" s="8"/>
      <c r="N187" s="122"/>
    </row>
    <row r="188" spans="2:14" x14ac:dyDescent="0.4">
      <c r="B188" s="399"/>
      <c r="C188" s="312"/>
      <c r="D188" s="357"/>
      <c r="E188" s="312"/>
      <c r="F188" s="85"/>
      <c r="G188" s="90"/>
      <c r="H188" s="143"/>
      <c r="I188" s="8" t="s">
        <v>153</v>
      </c>
      <c r="J188" s="144"/>
      <c r="K188" s="145" t="s">
        <v>154</v>
      </c>
      <c r="L188" s="146" t="str">
        <f>IF(H188="","",ROUND(H188/J188,8))</f>
        <v/>
      </c>
      <c r="M188" s="8"/>
      <c r="N188" s="122"/>
    </row>
    <row r="189" spans="2:14" x14ac:dyDescent="0.4">
      <c r="B189" s="399"/>
      <c r="C189" s="312"/>
      <c r="D189" s="357"/>
      <c r="E189" s="312"/>
      <c r="F189" s="85"/>
      <c r="G189" s="90"/>
      <c r="H189" s="146" t="str">
        <f>L188</f>
        <v/>
      </c>
      <c r="I189" s="8" t="s">
        <v>134</v>
      </c>
      <c r="J189" s="147"/>
      <c r="K189" s="145" t="s">
        <v>154</v>
      </c>
      <c r="L189" s="140" t="str">
        <f>IF(H189="","",ROUND(H189*J189,2))</f>
        <v/>
      </c>
      <c r="M189" s="8" t="s">
        <v>133</v>
      </c>
      <c r="N189" s="148" t="str">
        <f>IF(L189="","",ROUND(L189,0))</f>
        <v/>
      </c>
    </row>
    <row r="190" spans="2:14" x14ac:dyDescent="0.4">
      <c r="B190" s="405"/>
      <c r="C190" s="337"/>
      <c r="D190" s="344"/>
      <c r="E190" s="337"/>
      <c r="F190" s="164" t="str">
        <f>IF(H188&gt;0,"残地材積＝","")</f>
        <v/>
      </c>
      <c r="G190" s="165" t="str">
        <f>N189</f>
        <v/>
      </c>
      <c r="H190" s="106" t="str">
        <f>IF(H188&gt;0,L186,"")</f>
        <v/>
      </c>
      <c r="I190" s="107" t="s">
        <v>155</v>
      </c>
      <c r="J190" s="101" t="str">
        <f>N189</f>
        <v/>
      </c>
      <c r="K190" s="107" t="s">
        <v>154</v>
      </c>
      <c r="L190" s="101" t="str">
        <f>IF(H188="","",ROUND(H190-J190,0))</f>
        <v/>
      </c>
      <c r="M190" s="99"/>
      <c r="N190" s="124"/>
    </row>
    <row r="191" spans="2:14" x14ac:dyDescent="0.4">
      <c r="B191" s="406">
        <v>47</v>
      </c>
      <c r="C191" s="305" t="s">
        <v>156</v>
      </c>
      <c r="D191" s="367">
        <f>IF(J191="","",J191)</f>
        <v>0.42</v>
      </c>
      <c r="E191" s="297" t="s">
        <v>10</v>
      </c>
      <c r="F191" s="82" t="s">
        <v>41</v>
      </c>
      <c r="G191" s="152" t="s">
        <v>59</v>
      </c>
      <c r="H191" s="368" t="s">
        <v>116</v>
      </c>
      <c r="I191" s="369"/>
      <c r="J191" s="83">
        <v>0.42</v>
      </c>
      <c r="K191" s="84"/>
      <c r="L191" s="84"/>
      <c r="M191" s="84"/>
      <c r="N191" s="123"/>
    </row>
    <row r="192" spans="2:14" x14ac:dyDescent="0.4">
      <c r="B192" s="396"/>
      <c r="C192" s="305"/>
      <c r="D192" s="367"/>
      <c r="E192" s="297"/>
      <c r="F192" s="85" t="s">
        <v>174</v>
      </c>
      <c r="G192" s="86">
        <v>1800</v>
      </c>
      <c r="H192" s="87"/>
      <c r="I192" s="88"/>
      <c r="J192" s="149"/>
      <c r="K192" s="2"/>
      <c r="L192" s="2"/>
      <c r="M192" s="2"/>
      <c r="N192" s="122"/>
    </row>
    <row r="193" spans="2:14" x14ac:dyDescent="0.4">
      <c r="B193" s="396"/>
      <c r="C193" s="305"/>
      <c r="D193" s="367"/>
      <c r="E193" s="297"/>
      <c r="F193" s="85" t="s">
        <v>175</v>
      </c>
      <c r="G193" s="86">
        <v>1200</v>
      </c>
      <c r="H193" s="87"/>
      <c r="I193" s="88"/>
      <c r="J193" s="89"/>
      <c r="K193" s="2"/>
      <c r="L193" s="2"/>
      <c r="M193" s="2"/>
      <c r="N193" s="122"/>
    </row>
    <row r="194" spans="2:14" x14ac:dyDescent="0.4">
      <c r="B194" s="396"/>
      <c r="C194" s="305"/>
      <c r="D194" s="367"/>
      <c r="E194" s="297"/>
      <c r="F194" s="85" t="s">
        <v>143</v>
      </c>
      <c r="G194" s="153" t="s">
        <v>335</v>
      </c>
      <c r="H194" s="91">
        <v>12</v>
      </c>
      <c r="I194" s="2"/>
      <c r="J194" s="2"/>
      <c r="K194" s="2"/>
      <c r="L194" s="2"/>
      <c r="M194" s="2"/>
      <c r="N194" s="122"/>
    </row>
    <row r="195" spans="2:14" x14ac:dyDescent="0.4">
      <c r="B195" s="396"/>
      <c r="C195" s="305"/>
      <c r="D195" s="367"/>
      <c r="E195" s="297"/>
      <c r="F195" s="87" t="s">
        <v>168</v>
      </c>
      <c r="G195" s="153" t="s">
        <v>80</v>
      </c>
      <c r="H195" s="92">
        <v>10</v>
      </c>
      <c r="I195" s="2"/>
      <c r="J195" s="2"/>
      <c r="K195" s="2"/>
      <c r="L195" s="2"/>
      <c r="M195" s="2"/>
      <c r="N195" s="122"/>
    </row>
    <row r="196" spans="2:14" x14ac:dyDescent="0.4">
      <c r="B196" s="396"/>
      <c r="C196" s="305"/>
      <c r="D196" s="367"/>
      <c r="E196" s="297"/>
      <c r="F196" s="87" t="s">
        <v>169</v>
      </c>
      <c r="G196" s="153" t="s">
        <v>336</v>
      </c>
      <c r="H196" s="93">
        <f>IF(G192="","",G193/G192)</f>
        <v>0.66666666666666663</v>
      </c>
      <c r="I196" s="2"/>
      <c r="J196" s="2"/>
      <c r="K196" s="2"/>
      <c r="L196" s="2"/>
      <c r="M196" s="2"/>
      <c r="N196" s="122"/>
    </row>
    <row r="197" spans="2:14" x14ac:dyDescent="0.4">
      <c r="B197" s="396"/>
      <c r="C197" s="305"/>
      <c r="D197" s="367"/>
      <c r="E197" s="297"/>
      <c r="F197" s="85" t="s">
        <v>145</v>
      </c>
      <c r="G197" s="153" t="s">
        <v>62</v>
      </c>
      <c r="H197" s="85"/>
      <c r="I197" s="2"/>
      <c r="J197" s="2"/>
      <c r="K197" s="2"/>
      <c r="L197" s="2"/>
      <c r="M197" s="2"/>
      <c r="N197" s="122"/>
    </row>
    <row r="198" spans="2:14" x14ac:dyDescent="0.4">
      <c r="B198" s="396"/>
      <c r="C198" s="305"/>
      <c r="D198" s="367"/>
      <c r="E198" s="297"/>
      <c r="F198" s="85" t="s">
        <v>170</v>
      </c>
      <c r="G198" s="153" t="s">
        <v>111</v>
      </c>
      <c r="H198" s="85"/>
      <c r="I198" s="2"/>
      <c r="J198" s="2"/>
      <c r="K198" s="2"/>
      <c r="L198" s="2"/>
      <c r="M198" s="2"/>
      <c r="N198" s="122"/>
    </row>
    <row r="199" spans="2:14" x14ac:dyDescent="0.4">
      <c r="B199" s="396"/>
      <c r="C199" s="305"/>
      <c r="D199" s="367"/>
      <c r="E199" s="297"/>
      <c r="F199" s="94" t="s">
        <v>171</v>
      </c>
      <c r="G199" s="95">
        <v>79</v>
      </c>
      <c r="H199" s="94"/>
      <c r="I199" s="96"/>
      <c r="J199" s="96"/>
      <c r="K199" s="96"/>
      <c r="L199" s="96"/>
      <c r="M199" s="96"/>
      <c r="N199" s="124"/>
    </row>
    <row r="200" spans="2:14" x14ac:dyDescent="0.4">
      <c r="B200" s="397"/>
      <c r="C200" s="299" t="s">
        <v>120</v>
      </c>
      <c r="D200" s="381">
        <f>IF(H205&gt;0,L207,IF(L203="","",L203))</f>
        <v>22</v>
      </c>
      <c r="E200" s="324" t="s">
        <v>11</v>
      </c>
      <c r="F200" s="82" t="s">
        <v>121</v>
      </c>
      <c r="G200" s="161"/>
      <c r="H200" s="85" t="s">
        <v>126</v>
      </c>
      <c r="I200" s="2"/>
      <c r="J200" s="207">
        <v>2</v>
      </c>
      <c r="K200" s="363" t="str">
        <f>IF(J200="","","へ運搬")</f>
        <v>へ運搬</v>
      </c>
      <c r="L200" s="363"/>
      <c r="M200" s="8"/>
      <c r="N200" s="122"/>
    </row>
    <row r="201" spans="2:14" x14ac:dyDescent="0.4">
      <c r="B201" s="397"/>
      <c r="C201" s="341"/>
      <c r="D201" s="392"/>
      <c r="E201" s="315"/>
      <c r="F201" s="85" t="s">
        <v>122</v>
      </c>
      <c r="G201" s="155" t="s">
        <v>343</v>
      </c>
      <c r="H201" s="372" t="s">
        <v>130</v>
      </c>
      <c r="I201" s="373"/>
      <c r="J201" s="2"/>
      <c r="K201" s="8"/>
      <c r="L201" s="2"/>
      <c r="M201" s="8"/>
      <c r="N201" s="122"/>
    </row>
    <row r="202" spans="2:14" x14ac:dyDescent="0.4">
      <c r="B202" s="397"/>
      <c r="C202" s="341"/>
      <c r="D202" s="392"/>
      <c r="E202" s="315"/>
      <c r="F202" s="85" t="s">
        <v>123</v>
      </c>
      <c r="G202" s="155" t="s">
        <v>223</v>
      </c>
      <c r="H202" s="98">
        <f>IF(J191="","",J191)</f>
        <v>0.42</v>
      </c>
      <c r="I202" s="8" t="s">
        <v>134</v>
      </c>
      <c r="J202" s="138">
        <f>IF(G199="","",G199)</f>
        <v>79</v>
      </c>
      <c r="K202" s="8" t="s">
        <v>134</v>
      </c>
      <c r="L202" s="175">
        <v>0.67500000000000004</v>
      </c>
      <c r="M202" s="8"/>
      <c r="N202" s="122" t="s">
        <v>131</v>
      </c>
    </row>
    <row r="203" spans="2:14" x14ac:dyDescent="0.4">
      <c r="B203" s="398"/>
      <c r="C203" s="321"/>
      <c r="D203" s="289"/>
      <c r="E203" s="321"/>
      <c r="F203" s="85"/>
      <c r="G203" s="90"/>
      <c r="H203" s="2"/>
      <c r="I203" s="8" t="s">
        <v>132</v>
      </c>
      <c r="J203" s="140">
        <f>IF(H202="","",ROUND(H202*J202*L202,2))</f>
        <v>22.4</v>
      </c>
      <c r="K203" s="8" t="s">
        <v>133</v>
      </c>
      <c r="L203" s="141">
        <f>IF(H202="","",ROUND(J203,0))</f>
        <v>22</v>
      </c>
      <c r="M203" s="8"/>
      <c r="N203" s="122"/>
    </row>
    <row r="204" spans="2:14" x14ac:dyDescent="0.4">
      <c r="B204" s="399"/>
      <c r="C204" s="312"/>
      <c r="D204" s="357"/>
      <c r="E204" s="312"/>
      <c r="F204" s="105"/>
      <c r="G204" s="90"/>
      <c r="H204" s="142" t="s">
        <v>149</v>
      </c>
      <c r="I204" s="8" t="s">
        <v>153</v>
      </c>
      <c r="J204" s="142" t="s">
        <v>151</v>
      </c>
      <c r="K204" s="8" t="s">
        <v>134</v>
      </c>
      <c r="L204" s="142" t="s">
        <v>152</v>
      </c>
      <c r="M204" s="8"/>
      <c r="N204" s="122"/>
    </row>
    <row r="205" spans="2:14" x14ac:dyDescent="0.4">
      <c r="B205" s="399"/>
      <c r="C205" s="312"/>
      <c r="D205" s="357"/>
      <c r="E205" s="312"/>
      <c r="F205" s="85"/>
      <c r="G205" s="90"/>
      <c r="H205" s="143"/>
      <c r="I205" s="8" t="s">
        <v>153</v>
      </c>
      <c r="J205" s="144"/>
      <c r="K205" s="145" t="s">
        <v>154</v>
      </c>
      <c r="L205" s="146" t="str">
        <f>IF(H205="","",ROUND(H205/J205,8))</f>
        <v/>
      </c>
      <c r="M205" s="8"/>
      <c r="N205" s="122"/>
    </row>
    <row r="206" spans="2:14" x14ac:dyDescent="0.4">
      <c r="B206" s="399"/>
      <c r="C206" s="312"/>
      <c r="D206" s="357"/>
      <c r="E206" s="312"/>
      <c r="F206" s="85"/>
      <c r="G206" s="90"/>
      <c r="H206" s="146" t="str">
        <f>L205</f>
        <v/>
      </c>
      <c r="I206" s="8" t="s">
        <v>134</v>
      </c>
      <c r="J206" s="147"/>
      <c r="K206" s="145" t="s">
        <v>154</v>
      </c>
      <c r="L206" s="140" t="str">
        <f>IF(H206="","",ROUND(H206*J206,2))</f>
        <v/>
      </c>
      <c r="M206" s="8" t="s">
        <v>133</v>
      </c>
      <c r="N206" s="148" t="str">
        <f>IF(L206="","",ROUND(L206,0))</f>
        <v/>
      </c>
    </row>
    <row r="207" spans="2:14" ht="19.5" thickBot="1" x14ac:dyDescent="0.45">
      <c r="B207" s="400"/>
      <c r="C207" s="280"/>
      <c r="D207" s="290"/>
      <c r="E207" s="280"/>
      <c r="F207" s="183" t="str">
        <f>IF(H205&gt;0,"残地材積＝","")</f>
        <v/>
      </c>
      <c r="G207" s="184" t="str">
        <f>N206</f>
        <v/>
      </c>
      <c r="H207" s="185" t="str">
        <f>IF(H205&gt;0,L203,"")</f>
        <v/>
      </c>
      <c r="I207" s="186" t="s">
        <v>155</v>
      </c>
      <c r="J207" s="187" t="str">
        <f>N206</f>
        <v/>
      </c>
      <c r="K207" s="186" t="s">
        <v>154</v>
      </c>
      <c r="L207" s="187" t="str">
        <f>IF(H205="","",ROUND(H207-J207,0))</f>
        <v/>
      </c>
      <c r="M207" s="169"/>
      <c r="N207" s="129"/>
    </row>
    <row r="208" spans="2:14" x14ac:dyDescent="0.4">
      <c r="B208" s="401">
        <v>49</v>
      </c>
      <c r="C208" s="303" t="s">
        <v>156</v>
      </c>
      <c r="D208" s="402">
        <f>IF(J208="","",J208)</f>
        <v>0.05</v>
      </c>
      <c r="E208" s="311" t="s">
        <v>10</v>
      </c>
      <c r="F208" s="118" t="s">
        <v>41</v>
      </c>
      <c r="G208" s="156" t="s">
        <v>59</v>
      </c>
      <c r="H208" s="403" t="s">
        <v>116</v>
      </c>
      <c r="I208" s="404"/>
      <c r="J208" s="137">
        <v>0.05</v>
      </c>
      <c r="K208" s="79"/>
      <c r="L208" s="79"/>
      <c r="M208" s="79"/>
      <c r="N208" s="121"/>
    </row>
    <row r="209" spans="2:14" x14ac:dyDescent="0.4">
      <c r="B209" s="396"/>
      <c r="C209" s="305"/>
      <c r="D209" s="367"/>
      <c r="E209" s="297"/>
      <c r="F209" s="85" t="s">
        <v>174</v>
      </c>
      <c r="G209" s="86">
        <v>600</v>
      </c>
      <c r="H209" s="87"/>
      <c r="I209" s="88"/>
      <c r="J209" s="149"/>
      <c r="K209" s="2"/>
      <c r="L209" s="2"/>
      <c r="M209" s="2"/>
      <c r="N209" s="122"/>
    </row>
    <row r="210" spans="2:14" x14ac:dyDescent="0.4">
      <c r="B210" s="396"/>
      <c r="C210" s="305"/>
      <c r="D210" s="367"/>
      <c r="E210" s="297"/>
      <c r="F210" s="85" t="s">
        <v>175</v>
      </c>
      <c r="G210" s="86">
        <v>400</v>
      </c>
      <c r="H210" s="87"/>
      <c r="I210" s="88"/>
      <c r="J210" s="89"/>
      <c r="K210" s="2"/>
      <c r="L210" s="2"/>
      <c r="M210" s="2"/>
      <c r="N210" s="122"/>
    </row>
    <row r="211" spans="2:14" x14ac:dyDescent="0.4">
      <c r="B211" s="396"/>
      <c r="C211" s="305"/>
      <c r="D211" s="367"/>
      <c r="E211" s="297"/>
      <c r="F211" s="85" t="s">
        <v>143</v>
      </c>
      <c r="G211" s="153" t="s">
        <v>334</v>
      </c>
      <c r="H211" s="91">
        <v>17</v>
      </c>
      <c r="I211" s="2"/>
      <c r="J211" s="2"/>
      <c r="K211" s="2"/>
      <c r="L211" s="2"/>
      <c r="M211" s="2"/>
      <c r="N211" s="122"/>
    </row>
    <row r="212" spans="2:14" x14ac:dyDescent="0.4">
      <c r="B212" s="396"/>
      <c r="C212" s="305"/>
      <c r="D212" s="367"/>
      <c r="E212" s="297"/>
      <c r="F212" s="87" t="s">
        <v>168</v>
      </c>
      <c r="G212" s="153" t="s">
        <v>357</v>
      </c>
      <c r="H212" s="92">
        <v>8</v>
      </c>
      <c r="I212" s="2"/>
      <c r="J212" s="2"/>
      <c r="K212" s="2"/>
      <c r="L212" s="2"/>
      <c r="M212" s="2"/>
      <c r="N212" s="122"/>
    </row>
    <row r="213" spans="2:14" x14ac:dyDescent="0.4">
      <c r="B213" s="396"/>
      <c r="C213" s="305"/>
      <c r="D213" s="367"/>
      <c r="E213" s="297"/>
      <c r="F213" s="87" t="s">
        <v>169</v>
      </c>
      <c r="G213" s="153" t="s">
        <v>336</v>
      </c>
      <c r="H213" s="93">
        <f>IF(G209="","",G210/G209)</f>
        <v>0.66666666666666663</v>
      </c>
      <c r="I213" s="2"/>
      <c r="J213" s="2"/>
      <c r="K213" s="2"/>
      <c r="L213" s="2"/>
      <c r="M213" s="2"/>
      <c r="N213" s="122"/>
    </row>
    <row r="214" spans="2:14" x14ac:dyDescent="0.4">
      <c r="B214" s="396"/>
      <c r="C214" s="305"/>
      <c r="D214" s="367"/>
      <c r="E214" s="297"/>
      <c r="F214" s="85" t="s">
        <v>145</v>
      </c>
      <c r="G214" s="153" t="s">
        <v>62</v>
      </c>
      <c r="H214" s="85"/>
      <c r="I214" s="2"/>
      <c r="J214" s="2"/>
      <c r="K214" s="2"/>
      <c r="L214" s="2"/>
      <c r="M214" s="2"/>
      <c r="N214" s="122"/>
    </row>
    <row r="215" spans="2:14" x14ac:dyDescent="0.4">
      <c r="B215" s="396"/>
      <c r="C215" s="305"/>
      <c r="D215" s="367"/>
      <c r="E215" s="297"/>
      <c r="F215" s="85" t="s">
        <v>170</v>
      </c>
      <c r="G215" s="153" t="s">
        <v>158</v>
      </c>
      <c r="H215" s="85"/>
      <c r="I215" s="2"/>
      <c r="J215" s="2"/>
      <c r="K215" s="2"/>
      <c r="L215" s="2"/>
      <c r="M215" s="2"/>
      <c r="N215" s="122"/>
    </row>
    <row r="216" spans="2:14" x14ac:dyDescent="0.4">
      <c r="B216" s="396"/>
      <c r="C216" s="305"/>
      <c r="D216" s="367"/>
      <c r="E216" s="297"/>
      <c r="F216" s="94" t="s">
        <v>171</v>
      </c>
      <c r="G216" s="95">
        <v>42</v>
      </c>
      <c r="H216" s="94"/>
      <c r="I216" s="96"/>
      <c r="J216" s="96"/>
      <c r="K216" s="96"/>
      <c r="L216" s="96"/>
      <c r="M216" s="96"/>
      <c r="N216" s="124"/>
    </row>
    <row r="217" spans="2:14" x14ac:dyDescent="0.4">
      <c r="B217" s="397"/>
      <c r="C217" s="299" t="s">
        <v>120</v>
      </c>
      <c r="D217" s="381">
        <f>IF(H222&gt;0,L224,IF(L220="","",L220))</f>
        <v>1</v>
      </c>
      <c r="E217" s="324" t="s">
        <v>11</v>
      </c>
      <c r="F217" s="82" t="s">
        <v>121</v>
      </c>
      <c r="G217" s="161"/>
      <c r="H217" s="85" t="s">
        <v>126</v>
      </c>
      <c r="I217" s="2"/>
      <c r="J217" s="207">
        <v>2</v>
      </c>
      <c r="K217" s="363" t="str">
        <f>IF(J217="","","へ運搬")</f>
        <v>へ運搬</v>
      </c>
      <c r="L217" s="363"/>
      <c r="M217" s="8"/>
      <c r="N217" s="122"/>
    </row>
    <row r="218" spans="2:14" x14ac:dyDescent="0.4">
      <c r="B218" s="397"/>
      <c r="C218" s="341"/>
      <c r="D218" s="392"/>
      <c r="E218" s="315"/>
      <c r="F218" s="85" t="s">
        <v>122</v>
      </c>
      <c r="G218" s="155" t="s">
        <v>345</v>
      </c>
      <c r="H218" s="372" t="s">
        <v>130</v>
      </c>
      <c r="I218" s="373"/>
      <c r="J218" s="2"/>
      <c r="K218" s="8"/>
      <c r="L218" s="2"/>
      <c r="M218" s="8"/>
      <c r="N218" s="122"/>
    </row>
    <row r="219" spans="2:14" x14ac:dyDescent="0.4">
      <c r="B219" s="397"/>
      <c r="C219" s="341"/>
      <c r="D219" s="392"/>
      <c r="E219" s="315"/>
      <c r="F219" s="85" t="s">
        <v>123</v>
      </c>
      <c r="G219" s="155" t="s">
        <v>223</v>
      </c>
      <c r="H219" s="98">
        <f>IF(J208="","",J208)</f>
        <v>0.05</v>
      </c>
      <c r="I219" s="8" t="s">
        <v>134</v>
      </c>
      <c r="J219" s="138">
        <f>IF(G216="","",G216)</f>
        <v>42</v>
      </c>
      <c r="K219" s="8" t="s">
        <v>134</v>
      </c>
      <c r="L219" s="175">
        <v>0.67500000000000004</v>
      </c>
      <c r="M219" s="8"/>
      <c r="N219" s="122" t="s">
        <v>131</v>
      </c>
    </row>
    <row r="220" spans="2:14" x14ac:dyDescent="0.4">
      <c r="B220" s="398"/>
      <c r="C220" s="321"/>
      <c r="D220" s="289"/>
      <c r="E220" s="321"/>
      <c r="F220" s="85"/>
      <c r="G220" s="90"/>
      <c r="H220" s="2"/>
      <c r="I220" s="8" t="s">
        <v>132</v>
      </c>
      <c r="J220" s="140">
        <f>IF(H219="","",ROUND(H219*J219*L219,2))</f>
        <v>1.42</v>
      </c>
      <c r="K220" s="8" t="s">
        <v>133</v>
      </c>
      <c r="L220" s="141">
        <f>IF(H219="","",ROUND(J220,0))</f>
        <v>1</v>
      </c>
      <c r="M220" s="8"/>
      <c r="N220" s="122"/>
    </row>
    <row r="221" spans="2:14" x14ac:dyDescent="0.4">
      <c r="B221" s="399"/>
      <c r="C221" s="312"/>
      <c r="D221" s="357"/>
      <c r="E221" s="312"/>
      <c r="F221" s="105"/>
      <c r="G221" s="90"/>
      <c r="H221" s="142" t="s">
        <v>149</v>
      </c>
      <c r="I221" s="8" t="s">
        <v>153</v>
      </c>
      <c r="J221" s="142" t="s">
        <v>151</v>
      </c>
      <c r="K221" s="8" t="s">
        <v>134</v>
      </c>
      <c r="L221" s="142" t="s">
        <v>152</v>
      </c>
      <c r="M221" s="8"/>
      <c r="N221" s="122"/>
    </row>
    <row r="222" spans="2:14" x14ac:dyDescent="0.4">
      <c r="B222" s="399"/>
      <c r="C222" s="312"/>
      <c r="D222" s="357"/>
      <c r="E222" s="312"/>
      <c r="F222" s="85"/>
      <c r="G222" s="90"/>
      <c r="H222" s="143"/>
      <c r="I222" s="8" t="s">
        <v>153</v>
      </c>
      <c r="J222" s="144"/>
      <c r="K222" s="145" t="s">
        <v>154</v>
      </c>
      <c r="L222" s="146" t="str">
        <f>IF(H222="","",ROUND(H222/J222,8))</f>
        <v/>
      </c>
      <c r="M222" s="8"/>
      <c r="N222" s="122"/>
    </row>
    <row r="223" spans="2:14" x14ac:dyDescent="0.4">
      <c r="B223" s="399"/>
      <c r="C223" s="312"/>
      <c r="D223" s="357"/>
      <c r="E223" s="312"/>
      <c r="F223" s="85"/>
      <c r="G223" s="90"/>
      <c r="H223" s="146" t="str">
        <f>L222</f>
        <v/>
      </c>
      <c r="I223" s="8" t="s">
        <v>134</v>
      </c>
      <c r="J223" s="147"/>
      <c r="K223" s="145" t="s">
        <v>154</v>
      </c>
      <c r="L223" s="140" t="str">
        <f>IF(H223="","",ROUND(H223*J223,2))</f>
        <v/>
      </c>
      <c r="M223" s="8" t="s">
        <v>133</v>
      </c>
      <c r="N223" s="148" t="str">
        <f>IF(L223="","",ROUND(L223,0))</f>
        <v/>
      </c>
    </row>
    <row r="224" spans="2:14" ht="19.5" thickBot="1" x14ac:dyDescent="0.45">
      <c r="B224" s="400"/>
      <c r="C224" s="280"/>
      <c r="D224" s="290"/>
      <c r="E224" s="280"/>
      <c r="F224" s="183" t="str">
        <f>IF(H222&gt;0,"残地材積＝","")</f>
        <v/>
      </c>
      <c r="G224" s="184" t="str">
        <f>N223</f>
        <v/>
      </c>
      <c r="H224" s="185" t="str">
        <f>IF(H222&gt;0,L220,"")</f>
        <v/>
      </c>
      <c r="I224" s="186" t="s">
        <v>155</v>
      </c>
      <c r="J224" s="187" t="str">
        <f>N223</f>
        <v/>
      </c>
      <c r="K224" s="186" t="s">
        <v>154</v>
      </c>
      <c r="L224" s="187" t="str">
        <f>IF(H222="","",ROUND(H224-J224,0))</f>
        <v/>
      </c>
      <c r="M224" s="169"/>
      <c r="N224" s="129"/>
    </row>
    <row r="225" spans="2:14" x14ac:dyDescent="0.4">
      <c r="B225" s="396"/>
      <c r="C225" s="378" t="s">
        <v>156</v>
      </c>
      <c r="D225" s="379" t="str">
        <f>IF(J225="","",J225)</f>
        <v/>
      </c>
      <c r="E225" s="380" t="s">
        <v>10</v>
      </c>
      <c r="F225" s="85" t="s">
        <v>41</v>
      </c>
      <c r="G225" s="153" t="s">
        <v>59</v>
      </c>
      <c r="H225" s="372" t="s">
        <v>116</v>
      </c>
      <c r="I225" s="373"/>
      <c r="J225" s="136"/>
      <c r="K225" s="2"/>
      <c r="L225" s="2"/>
      <c r="M225" s="2"/>
      <c r="N225" s="122"/>
    </row>
    <row r="226" spans="2:14" x14ac:dyDescent="0.4">
      <c r="B226" s="396"/>
      <c r="C226" s="305"/>
      <c r="D226" s="367"/>
      <c r="E226" s="297"/>
      <c r="F226" s="85" t="s">
        <v>174</v>
      </c>
      <c r="G226" s="86"/>
      <c r="H226" s="87"/>
      <c r="I226" s="88"/>
      <c r="J226" s="149"/>
      <c r="K226" s="2"/>
      <c r="L226" s="2"/>
      <c r="M226" s="2"/>
      <c r="N226" s="122"/>
    </row>
    <row r="227" spans="2:14" x14ac:dyDescent="0.4">
      <c r="B227" s="396"/>
      <c r="C227" s="305"/>
      <c r="D227" s="367"/>
      <c r="E227" s="297"/>
      <c r="F227" s="85" t="s">
        <v>175</v>
      </c>
      <c r="G227" s="86"/>
      <c r="H227" s="87"/>
      <c r="I227" s="88"/>
      <c r="J227" s="89"/>
      <c r="K227" s="2"/>
      <c r="L227" s="2"/>
      <c r="M227" s="2"/>
      <c r="N227" s="122"/>
    </row>
    <row r="228" spans="2:14" x14ac:dyDescent="0.4">
      <c r="B228" s="396"/>
      <c r="C228" s="305"/>
      <c r="D228" s="367"/>
      <c r="E228" s="297"/>
      <c r="F228" s="85" t="s">
        <v>143</v>
      </c>
      <c r="G228" s="153" t="s">
        <v>172</v>
      </c>
      <c r="H228" s="91"/>
      <c r="I228" s="2"/>
      <c r="J228" s="2"/>
      <c r="K228" s="2"/>
      <c r="L228" s="2"/>
      <c r="M228" s="2"/>
      <c r="N228" s="122"/>
    </row>
    <row r="229" spans="2:14" x14ac:dyDescent="0.4">
      <c r="B229" s="396"/>
      <c r="C229" s="305"/>
      <c r="D229" s="367"/>
      <c r="E229" s="297"/>
      <c r="F229" s="87" t="s">
        <v>168</v>
      </c>
      <c r="G229" s="153" t="s">
        <v>85</v>
      </c>
      <c r="H229" s="92"/>
      <c r="I229" s="2"/>
      <c r="J229" s="2"/>
      <c r="K229" s="2"/>
      <c r="L229" s="2"/>
      <c r="M229" s="2"/>
      <c r="N229" s="122"/>
    </row>
    <row r="230" spans="2:14" x14ac:dyDescent="0.4">
      <c r="B230" s="396"/>
      <c r="C230" s="305"/>
      <c r="D230" s="367"/>
      <c r="E230" s="297"/>
      <c r="F230" s="87" t="s">
        <v>169</v>
      </c>
      <c r="G230" s="153" t="s">
        <v>331</v>
      </c>
      <c r="H230" s="93" t="str">
        <f>IF(G226="","",G227/G226)</f>
        <v/>
      </c>
      <c r="I230" s="2"/>
      <c r="J230" s="2"/>
      <c r="K230" s="2"/>
      <c r="L230" s="2"/>
      <c r="M230" s="2"/>
      <c r="N230" s="122"/>
    </row>
    <row r="231" spans="2:14" x14ac:dyDescent="0.4">
      <c r="B231" s="396"/>
      <c r="C231" s="305"/>
      <c r="D231" s="367"/>
      <c r="E231" s="297"/>
      <c r="F231" s="85" t="s">
        <v>145</v>
      </c>
      <c r="G231" s="153" t="s">
        <v>62</v>
      </c>
      <c r="H231" s="85"/>
      <c r="I231" s="2"/>
      <c r="J231" s="2"/>
      <c r="K231" s="2"/>
      <c r="L231" s="2"/>
      <c r="M231" s="2"/>
      <c r="N231" s="122"/>
    </row>
    <row r="232" spans="2:14" x14ac:dyDescent="0.4">
      <c r="B232" s="396"/>
      <c r="C232" s="305"/>
      <c r="D232" s="367"/>
      <c r="E232" s="297"/>
      <c r="F232" s="85" t="s">
        <v>170</v>
      </c>
      <c r="G232" s="153" t="s">
        <v>158</v>
      </c>
      <c r="H232" s="85"/>
      <c r="I232" s="2"/>
      <c r="J232" s="2"/>
      <c r="K232" s="2"/>
      <c r="L232" s="2"/>
      <c r="M232" s="2"/>
      <c r="N232" s="122"/>
    </row>
    <row r="233" spans="2:14" x14ac:dyDescent="0.4">
      <c r="B233" s="396"/>
      <c r="C233" s="305"/>
      <c r="D233" s="367"/>
      <c r="E233" s="297"/>
      <c r="F233" s="94" t="s">
        <v>171</v>
      </c>
      <c r="G233" s="95"/>
      <c r="H233" s="94"/>
      <c r="I233" s="96"/>
      <c r="J233" s="96"/>
      <c r="K233" s="96"/>
      <c r="L233" s="96"/>
      <c r="M233" s="96"/>
      <c r="N233" s="124"/>
    </row>
    <row r="234" spans="2:14" x14ac:dyDescent="0.4">
      <c r="B234" s="397"/>
      <c r="C234" s="299" t="s">
        <v>120</v>
      </c>
      <c r="D234" s="381" t="str">
        <f>IF(H239&gt;0,L241,IF(L237="","",L237))</f>
        <v/>
      </c>
      <c r="E234" s="324" t="s">
        <v>11</v>
      </c>
      <c r="F234" s="82" t="s">
        <v>121</v>
      </c>
      <c r="G234" s="161"/>
      <c r="H234" s="85" t="s">
        <v>126</v>
      </c>
      <c r="I234" s="2"/>
      <c r="J234" s="207">
        <v>5</v>
      </c>
      <c r="K234" s="363" t="str">
        <f>IF(J234="","","へ運搬")</f>
        <v>へ運搬</v>
      </c>
      <c r="L234" s="363"/>
      <c r="M234" s="8"/>
      <c r="N234" s="122"/>
    </row>
    <row r="235" spans="2:14" x14ac:dyDescent="0.4">
      <c r="B235" s="397"/>
      <c r="C235" s="341"/>
      <c r="D235" s="392"/>
      <c r="E235" s="315"/>
      <c r="F235" s="85" t="s">
        <v>122</v>
      </c>
      <c r="G235" s="155" t="s">
        <v>223</v>
      </c>
      <c r="H235" s="372" t="s">
        <v>130</v>
      </c>
      <c r="I235" s="373"/>
      <c r="J235" s="2"/>
      <c r="K235" s="8"/>
      <c r="L235" s="2"/>
      <c r="M235" s="8"/>
      <c r="N235" s="122"/>
    </row>
    <row r="236" spans="2:14" x14ac:dyDescent="0.4">
      <c r="B236" s="397"/>
      <c r="C236" s="341"/>
      <c r="D236" s="392"/>
      <c r="E236" s="315"/>
      <c r="F236" s="85" t="s">
        <v>123</v>
      </c>
      <c r="G236" s="155" t="s">
        <v>223</v>
      </c>
      <c r="H236" s="98" t="str">
        <f>IF(J225="","",J225)</f>
        <v/>
      </c>
      <c r="I236" s="8" t="s">
        <v>134</v>
      </c>
      <c r="J236" s="138" t="str">
        <f>IF(G233="","",G233)</f>
        <v/>
      </c>
      <c r="K236" s="8" t="s">
        <v>134</v>
      </c>
      <c r="L236" s="175">
        <v>0.67500000000000004</v>
      </c>
      <c r="M236" s="8"/>
      <c r="N236" s="122" t="s">
        <v>131</v>
      </c>
    </row>
    <row r="237" spans="2:14" x14ac:dyDescent="0.4">
      <c r="B237" s="398"/>
      <c r="C237" s="321"/>
      <c r="D237" s="289"/>
      <c r="E237" s="321"/>
      <c r="F237" s="85"/>
      <c r="G237" s="90"/>
      <c r="H237" s="2"/>
      <c r="I237" s="8" t="s">
        <v>132</v>
      </c>
      <c r="J237" s="140" t="str">
        <f>IF(H236="","",ROUND(H236*J236*L236,2))</f>
        <v/>
      </c>
      <c r="K237" s="8" t="s">
        <v>133</v>
      </c>
      <c r="L237" s="141" t="str">
        <f>IF(H236="","",ROUND(J237,0))</f>
        <v/>
      </c>
      <c r="M237" s="8"/>
      <c r="N237" s="122"/>
    </row>
    <row r="238" spans="2:14" x14ac:dyDescent="0.4">
      <c r="B238" s="399"/>
      <c r="C238" s="312"/>
      <c r="D238" s="357"/>
      <c r="E238" s="312"/>
      <c r="F238" s="105"/>
      <c r="G238" s="90"/>
      <c r="H238" s="142" t="s">
        <v>149</v>
      </c>
      <c r="I238" s="8" t="s">
        <v>153</v>
      </c>
      <c r="J238" s="142" t="s">
        <v>151</v>
      </c>
      <c r="K238" s="8" t="s">
        <v>134</v>
      </c>
      <c r="L238" s="142" t="s">
        <v>152</v>
      </c>
      <c r="M238" s="8"/>
      <c r="N238" s="122"/>
    </row>
    <row r="239" spans="2:14" x14ac:dyDescent="0.4">
      <c r="B239" s="399"/>
      <c r="C239" s="312"/>
      <c r="D239" s="357"/>
      <c r="E239" s="312"/>
      <c r="F239" s="85"/>
      <c r="G239" s="90"/>
      <c r="H239" s="143"/>
      <c r="I239" s="8" t="s">
        <v>153</v>
      </c>
      <c r="J239" s="144"/>
      <c r="K239" s="145" t="s">
        <v>154</v>
      </c>
      <c r="L239" s="146" t="str">
        <f>IF(H239="","",ROUND(H239/J239,8))</f>
        <v/>
      </c>
      <c r="M239" s="8"/>
      <c r="N239" s="122"/>
    </row>
    <row r="240" spans="2:14" x14ac:dyDescent="0.4">
      <c r="B240" s="399"/>
      <c r="C240" s="312"/>
      <c r="D240" s="357"/>
      <c r="E240" s="312"/>
      <c r="F240" s="85"/>
      <c r="G240" s="90"/>
      <c r="H240" s="146" t="str">
        <f>L239</f>
        <v/>
      </c>
      <c r="I240" s="8" t="s">
        <v>134</v>
      </c>
      <c r="J240" s="147"/>
      <c r="K240" s="145" t="s">
        <v>154</v>
      </c>
      <c r="L240" s="140" t="str">
        <f>IF(H240="","",ROUND(H240*J240,2))</f>
        <v/>
      </c>
      <c r="M240" s="8" t="s">
        <v>133</v>
      </c>
      <c r="N240" s="148" t="str">
        <f>IF(L240="","",ROUND(L240,0))</f>
        <v/>
      </c>
    </row>
    <row r="241" spans="2:14" ht="19.5" thickBot="1" x14ac:dyDescent="0.45">
      <c r="B241" s="400"/>
      <c r="C241" s="280"/>
      <c r="D241" s="290"/>
      <c r="E241" s="280"/>
      <c r="F241" s="183" t="str">
        <f>IF(H239&gt;0,"残地材積＝","")</f>
        <v/>
      </c>
      <c r="G241" s="184" t="str">
        <f>N240</f>
        <v/>
      </c>
      <c r="H241" s="185" t="str">
        <f>IF(H239&gt;0,L237,"")</f>
        <v/>
      </c>
      <c r="I241" s="186" t="s">
        <v>155</v>
      </c>
      <c r="J241" s="187" t="str">
        <f>N240</f>
        <v/>
      </c>
      <c r="K241" s="186" t="s">
        <v>154</v>
      </c>
      <c r="L241" s="187" t="str">
        <f>IF(H239="","",ROUND(H241-J241,0))</f>
        <v/>
      </c>
      <c r="M241" s="169"/>
      <c r="N241" s="129"/>
    </row>
  </sheetData>
  <mergeCells count="142">
    <mergeCell ref="K183:L183"/>
    <mergeCell ref="H184:I184"/>
    <mergeCell ref="B191:B207"/>
    <mergeCell ref="C191:C199"/>
    <mergeCell ref="D191:D199"/>
    <mergeCell ref="E191:E199"/>
    <mergeCell ref="H191:I191"/>
    <mergeCell ref="C200:C207"/>
    <mergeCell ref="D200:D207"/>
    <mergeCell ref="E200:E207"/>
    <mergeCell ref="K200:L200"/>
    <mergeCell ref="H201:I201"/>
    <mergeCell ref="B174:B190"/>
    <mergeCell ref="C174:C182"/>
    <mergeCell ref="D174:D182"/>
    <mergeCell ref="E174:E182"/>
    <mergeCell ref="H174:I174"/>
    <mergeCell ref="C183:C190"/>
    <mergeCell ref="D183:D190"/>
    <mergeCell ref="E183:E190"/>
    <mergeCell ref="K149:L149"/>
    <mergeCell ref="H150:I150"/>
    <mergeCell ref="B157:B173"/>
    <mergeCell ref="C157:C165"/>
    <mergeCell ref="D157:D165"/>
    <mergeCell ref="E157:E165"/>
    <mergeCell ref="H157:I157"/>
    <mergeCell ref="C166:C173"/>
    <mergeCell ref="D166:D173"/>
    <mergeCell ref="E166:E173"/>
    <mergeCell ref="K166:L166"/>
    <mergeCell ref="H167:I167"/>
    <mergeCell ref="B140:B156"/>
    <mergeCell ref="C140:C148"/>
    <mergeCell ref="D140:D148"/>
    <mergeCell ref="E140:E148"/>
    <mergeCell ref="H140:I140"/>
    <mergeCell ref="C149:C156"/>
    <mergeCell ref="D149:D156"/>
    <mergeCell ref="E149:E156"/>
    <mergeCell ref="K115:L115"/>
    <mergeCell ref="H116:I116"/>
    <mergeCell ref="B123:B139"/>
    <mergeCell ref="C123:C131"/>
    <mergeCell ref="D123:D131"/>
    <mergeCell ref="E123:E131"/>
    <mergeCell ref="H123:I123"/>
    <mergeCell ref="C132:C139"/>
    <mergeCell ref="D132:D139"/>
    <mergeCell ref="E132:E139"/>
    <mergeCell ref="K132:L132"/>
    <mergeCell ref="H133:I133"/>
    <mergeCell ref="B106:B122"/>
    <mergeCell ref="C106:C114"/>
    <mergeCell ref="D106:D114"/>
    <mergeCell ref="E106:E114"/>
    <mergeCell ref="H106:I106"/>
    <mergeCell ref="C115:C122"/>
    <mergeCell ref="D115:D122"/>
    <mergeCell ref="E115:E122"/>
    <mergeCell ref="K98:L98"/>
    <mergeCell ref="B89:B105"/>
    <mergeCell ref="B72:B88"/>
    <mergeCell ref="B55:B71"/>
    <mergeCell ref="H38:I38"/>
    <mergeCell ref="B38:B54"/>
    <mergeCell ref="C47:C54"/>
    <mergeCell ref="D47:D54"/>
    <mergeCell ref="E47:E54"/>
    <mergeCell ref="C38:C46"/>
    <mergeCell ref="D38:D46"/>
    <mergeCell ref="K64:L64"/>
    <mergeCell ref="K81:L81"/>
    <mergeCell ref="E81:E88"/>
    <mergeCell ref="C64:C71"/>
    <mergeCell ref="D64:D71"/>
    <mergeCell ref="H72:I72"/>
    <mergeCell ref="H65:I65"/>
    <mergeCell ref="H48:I48"/>
    <mergeCell ref="H55:I55"/>
    <mergeCell ref="H99:I99"/>
    <mergeCell ref="C89:C97"/>
    <mergeCell ref="D89:D97"/>
    <mergeCell ref="E89:E97"/>
    <mergeCell ref="B21:B37"/>
    <mergeCell ref="C21:C29"/>
    <mergeCell ref="D21:D29"/>
    <mergeCell ref="E21:E29"/>
    <mergeCell ref="H21:I21"/>
    <mergeCell ref="C30:C37"/>
    <mergeCell ref="D30:D37"/>
    <mergeCell ref="E30:E37"/>
    <mergeCell ref="K47:L47"/>
    <mergeCell ref="E38:E46"/>
    <mergeCell ref="K30:L30"/>
    <mergeCell ref="H31:I31"/>
    <mergeCell ref="H89:I89"/>
    <mergeCell ref="H82:I82"/>
    <mergeCell ref="C55:C63"/>
    <mergeCell ref="D55:D63"/>
    <mergeCell ref="E55:E63"/>
    <mergeCell ref="C98:C105"/>
    <mergeCell ref="D98:D105"/>
    <mergeCell ref="E98:E105"/>
    <mergeCell ref="C72:C80"/>
    <mergeCell ref="D72:D80"/>
    <mergeCell ref="E72:E80"/>
    <mergeCell ref="E64:E71"/>
    <mergeCell ref="C81:C88"/>
    <mergeCell ref="D81:D88"/>
    <mergeCell ref="B4:B20"/>
    <mergeCell ref="F3:G3"/>
    <mergeCell ref="H3:N3"/>
    <mergeCell ref="C4:C12"/>
    <mergeCell ref="D4:D12"/>
    <mergeCell ref="E4:E12"/>
    <mergeCell ref="H4:I4"/>
    <mergeCell ref="C13:C20"/>
    <mergeCell ref="D13:D20"/>
    <mergeCell ref="E13:E20"/>
    <mergeCell ref="K13:L13"/>
    <mergeCell ref="H14:I14"/>
    <mergeCell ref="B208:B224"/>
    <mergeCell ref="C208:C216"/>
    <mergeCell ref="D208:D216"/>
    <mergeCell ref="E208:E216"/>
    <mergeCell ref="H208:I208"/>
    <mergeCell ref="C217:C224"/>
    <mergeCell ref="D217:D224"/>
    <mergeCell ref="E217:E224"/>
    <mergeCell ref="K217:L217"/>
    <mergeCell ref="H218:I218"/>
    <mergeCell ref="B225:B241"/>
    <mergeCell ref="C225:C233"/>
    <mergeCell ref="D225:D233"/>
    <mergeCell ref="E225:E233"/>
    <mergeCell ref="H225:I225"/>
    <mergeCell ref="C234:C241"/>
    <mergeCell ref="D234:D241"/>
    <mergeCell ref="E234:E241"/>
    <mergeCell ref="K234:L234"/>
    <mergeCell ref="H235:I235"/>
  </mergeCells>
  <phoneticPr fontId="1"/>
  <pageMargins left="0.74803149606299213" right="0.55118110236220474" top="0.74803149606299213" bottom="0.74803149606299213" header="0.31496062992125984" footer="0.31496062992125984"/>
  <pageSetup paperSize="9" scale="71" fitToHeight="0" orientation="portrait" blackAndWhite="1" r:id="rId1"/>
  <rowBreaks count="4" manualBreakCount="4">
    <brk id="54" min="1" max="13" man="1"/>
    <brk id="105" min="1" max="13" man="1"/>
    <brk id="156" min="1" max="13" man="1"/>
    <brk id="207" min="1" max="1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30467615-7EFA-44B5-9865-E43EA6A77EC2}">
          <x14:formula1>
            <xm:f>データ!$B$25:$B$26</xm:f>
          </x14:formula1>
          <xm:sqref>G4 G21 G38 G55 G72 G89 G106 G123 G140 G157 G174 G191 G208 G225</xm:sqref>
        </x14:dataValidation>
        <x14:dataValidation type="list" allowBlank="1" showInputMessage="1" showErrorMessage="1" xr:uid="{D0C4F3C4-8357-4535-A06D-02E3FC9C92BE}">
          <x14:formula1>
            <xm:f>データ!$D$25:$D$37</xm:f>
          </x14:formula1>
          <xm:sqref>G7 G24 G41 G58 G75 G92 G109 G126 G143 G160 G177 G194 G211 G228</xm:sqref>
        </x14:dataValidation>
        <x14:dataValidation type="list" allowBlank="1" showInputMessage="1" showErrorMessage="1" xr:uid="{AB0F6EB5-0175-4D70-BA9B-B0BDC9D84524}">
          <x14:formula1>
            <xm:f>データ!$E$25:$E$38</xm:f>
          </x14:formula1>
          <xm:sqref>G8 G25 G42 G59 G76 G93 G110 G127 G144 G161 G178 G195 G212 G229</xm:sqref>
        </x14:dataValidation>
        <x14:dataValidation type="list" allowBlank="1" showInputMessage="1" showErrorMessage="1" xr:uid="{D2690D11-1AA7-483F-A642-9623409FFA61}">
          <x14:formula1>
            <xm:f>データ!$F$25:$F$34</xm:f>
          </x14:formula1>
          <xm:sqref>G9 G26 G43 G60 G77 G94 G111 G128 G145 G162 G179 G196 G213 G230</xm:sqref>
        </x14:dataValidation>
        <x14:dataValidation type="list" allowBlank="1" showInputMessage="1" showErrorMessage="1" xr:uid="{5E52FAC0-57EE-48B8-92DE-8CEC41D0A818}">
          <x14:formula1>
            <xm:f>データ!$G$25:$G$28</xm:f>
          </x14:formula1>
          <xm:sqref>G10 G27 G44 G61 G78 G95 G112 G129 G146 G163 G180 G197 G214 G231</xm:sqref>
        </x14:dataValidation>
        <x14:dataValidation type="list" allowBlank="1" showInputMessage="1" showErrorMessage="1" xr:uid="{5DE241A9-9160-44B3-B667-DBABEA0DE153}">
          <x14:formula1>
            <xm:f>データ!$H$25:$H$29</xm:f>
          </x14:formula1>
          <xm:sqref>G11 G28 G45 G62 G79 G96 G113 G130 G147 G164 G181 G198 G215 G232</xm:sqref>
        </x14:dataValidation>
        <x14:dataValidation type="list" allowBlank="1" showInputMessage="1" showErrorMessage="1" xr:uid="{A9D850FF-9C7A-41B1-8C79-4A6A415C78A5}">
          <x14:formula1>
            <xm:f>データ!$D$40:$D$56</xm:f>
          </x14:formula1>
          <xm:sqref>G14 G31 G48 G65 G82 G99 G116 G133 G150 G167 G184 G201 G218 G235</xm:sqref>
        </x14:dataValidation>
        <x14:dataValidation type="list" allowBlank="1" showInputMessage="1" showErrorMessage="1" xr:uid="{C28B2808-8B44-4CE5-92BB-BAAE786EF478}">
          <x14:formula1>
            <xm:f>データ!$F$40:$F$50</xm:f>
          </x14:formula1>
          <xm:sqref>G15 G32 G49 G66 G83 G100 G117 G134 G151 G168 G185 G202 G219 G236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C479-571E-4616-AB95-593058CCAB8F}">
  <sheetPr>
    <tabColor theme="5" tint="0.39997558519241921"/>
    <pageSetUpPr fitToPage="1"/>
  </sheetPr>
  <dimension ref="B1:S278"/>
  <sheetViews>
    <sheetView showGridLines="0" view="pageBreakPreview" topLeftCell="A80" zoomScaleNormal="75" zoomScaleSheetLayoutView="100" workbookViewId="0">
      <selection activeCell="H98" sqref="H98:J98"/>
    </sheetView>
  </sheetViews>
  <sheetFormatPr defaultRowHeight="18.75" x14ac:dyDescent="0.4"/>
  <cols>
    <col min="1" max="1" width="2.625" customWidth="1"/>
    <col min="3" max="3" width="14.5" customWidth="1"/>
    <col min="5" max="5" width="6.5" customWidth="1"/>
    <col min="6" max="6" width="11.75" bestFit="1" customWidth="1"/>
    <col min="7" max="7" width="20.625" customWidth="1"/>
    <col min="8" max="8" width="8.625" customWidth="1"/>
    <col min="9" max="9" width="2.625" style="24" customWidth="1"/>
    <col min="10" max="10" width="8.625" customWidth="1"/>
    <col min="11" max="11" width="2.625" customWidth="1"/>
    <col min="12" max="12" width="8.625" customWidth="1"/>
    <col min="13" max="13" width="2.625" customWidth="1"/>
    <col min="14" max="14" width="8.625" customWidth="1"/>
    <col min="15" max="15" width="2.625" customWidth="1"/>
  </cols>
  <sheetData>
    <row r="1" spans="2:18" ht="18.600000000000001" customHeight="1" x14ac:dyDescent="0.4">
      <c r="B1" s="19" t="s">
        <v>232</v>
      </c>
      <c r="L1" s="19" t="str">
        <f>IF(数量集計表!I1="","",数量集計表!I1)</f>
        <v>伊丹沢Ⅱ工区</v>
      </c>
    </row>
    <row r="2" spans="2:18" ht="18.600000000000001" customHeight="1" thickBot="1" x14ac:dyDescent="0.45">
      <c r="B2" s="128" t="s">
        <v>180</v>
      </c>
      <c r="C2" s="192"/>
      <c r="D2" s="192"/>
      <c r="E2" s="192"/>
      <c r="F2" s="192"/>
      <c r="G2" s="192"/>
      <c r="H2" s="192"/>
      <c r="I2" s="193"/>
      <c r="J2" s="192"/>
      <c r="K2" s="192"/>
      <c r="L2" s="192"/>
      <c r="M2" s="192"/>
      <c r="N2" s="192"/>
      <c r="P2" s="179" t="s">
        <v>324</v>
      </c>
      <c r="Q2" s="180">
        <v>9</v>
      </c>
    </row>
    <row r="3" spans="2:18" ht="18.600000000000001" customHeight="1" thickBot="1" x14ac:dyDescent="0.45">
      <c r="B3" s="116" t="s">
        <v>255</v>
      </c>
      <c r="C3" s="117" t="s">
        <v>139</v>
      </c>
      <c r="D3" s="117" t="s">
        <v>138</v>
      </c>
      <c r="E3" s="117" t="s">
        <v>137</v>
      </c>
      <c r="F3" s="382" t="s">
        <v>135</v>
      </c>
      <c r="G3" s="382"/>
      <c r="H3" s="382" t="s">
        <v>136</v>
      </c>
      <c r="I3" s="382"/>
      <c r="J3" s="382"/>
      <c r="K3" s="382"/>
      <c r="L3" s="382"/>
      <c r="M3" s="382"/>
      <c r="N3" s="383"/>
    </row>
    <row r="4" spans="2:18" ht="18.600000000000001" customHeight="1" x14ac:dyDescent="0.4">
      <c r="B4" s="433">
        <v>1</v>
      </c>
      <c r="C4" s="434" t="s">
        <v>188</v>
      </c>
      <c r="D4" s="435">
        <v>618</v>
      </c>
      <c r="E4" s="336" t="s">
        <v>24</v>
      </c>
      <c r="F4" s="118" t="s">
        <v>185</v>
      </c>
      <c r="G4" s="119">
        <v>3</v>
      </c>
      <c r="H4" s="403" t="s">
        <v>187</v>
      </c>
      <c r="I4" s="404"/>
      <c r="J4" s="120"/>
      <c r="K4" s="79"/>
      <c r="L4" s="79"/>
      <c r="M4" s="79"/>
      <c r="N4" s="121"/>
      <c r="P4" s="166">
        <f>D4</f>
        <v>618</v>
      </c>
    </row>
    <row r="5" spans="2:18" ht="18.600000000000001" customHeight="1" x14ac:dyDescent="0.4">
      <c r="B5" s="426"/>
      <c r="C5" s="409"/>
      <c r="D5" s="411"/>
      <c r="E5" s="380"/>
      <c r="F5" s="94" t="s">
        <v>186</v>
      </c>
      <c r="G5" s="97" t="s">
        <v>193</v>
      </c>
      <c r="H5" s="111"/>
      <c r="I5" s="168"/>
      <c r="J5" s="112"/>
      <c r="K5" s="96"/>
      <c r="L5" s="96"/>
      <c r="M5" s="96"/>
      <c r="N5" s="124"/>
    </row>
    <row r="6" spans="2:18" ht="18.600000000000001" customHeight="1" x14ac:dyDescent="0.4">
      <c r="B6" s="426"/>
      <c r="C6" s="414" t="s">
        <v>191</v>
      </c>
      <c r="D6" s="415">
        <v>570</v>
      </c>
      <c r="E6" s="279" t="s">
        <v>24</v>
      </c>
      <c r="F6" s="82" t="s">
        <v>189</v>
      </c>
      <c r="G6" s="109"/>
      <c r="H6" s="198">
        <v>1</v>
      </c>
      <c r="I6" s="142" t="str">
        <f>IF(H6="","","～")</f>
        <v>～</v>
      </c>
      <c r="J6" s="198">
        <v>50</v>
      </c>
      <c r="K6" s="84"/>
      <c r="L6" s="84"/>
      <c r="M6" s="84"/>
      <c r="N6" s="123"/>
    </row>
    <row r="7" spans="2:18" ht="18.600000000000001" customHeight="1" x14ac:dyDescent="0.4">
      <c r="B7" s="426"/>
      <c r="C7" s="409"/>
      <c r="D7" s="411"/>
      <c r="E7" s="380"/>
      <c r="F7" s="94" t="s">
        <v>190</v>
      </c>
      <c r="G7" s="110" t="s">
        <v>192</v>
      </c>
      <c r="H7" s="111"/>
      <c r="I7" s="168"/>
      <c r="J7" s="112"/>
      <c r="K7" s="96"/>
      <c r="L7" s="96"/>
      <c r="M7" s="96"/>
      <c r="N7" s="124"/>
    </row>
    <row r="8" spans="2:18" ht="18.600000000000001" customHeight="1" x14ac:dyDescent="0.4">
      <c r="B8" s="426"/>
      <c r="C8" s="408" t="s">
        <v>181</v>
      </c>
      <c r="D8" s="410">
        <v>48</v>
      </c>
      <c r="E8" s="321" t="s">
        <v>24</v>
      </c>
      <c r="F8" s="85" t="s">
        <v>189</v>
      </c>
      <c r="G8" s="113"/>
      <c r="H8" s="197"/>
      <c r="I8" s="142" t="str">
        <f>IF(H8="","","～")</f>
        <v/>
      </c>
      <c r="J8" s="198"/>
      <c r="K8" s="2"/>
      <c r="L8" s="2"/>
      <c r="M8" s="2"/>
      <c r="N8" s="122"/>
    </row>
    <row r="9" spans="2:18" ht="18.600000000000001" customHeight="1" x14ac:dyDescent="0.4">
      <c r="B9" s="426"/>
      <c r="C9" s="409"/>
      <c r="D9" s="411"/>
      <c r="E9" s="321"/>
      <c r="F9" s="85" t="s">
        <v>190</v>
      </c>
      <c r="G9" s="113" t="s">
        <v>192</v>
      </c>
      <c r="H9" s="87"/>
      <c r="I9" s="142"/>
      <c r="J9" s="89"/>
      <c r="K9" s="2"/>
      <c r="L9" s="2"/>
      <c r="M9" s="2"/>
      <c r="N9" s="122"/>
    </row>
    <row r="10" spans="2:18" ht="18.600000000000001" customHeight="1" x14ac:dyDescent="0.4">
      <c r="B10" s="426"/>
      <c r="C10" s="414" t="s">
        <v>182</v>
      </c>
      <c r="D10" s="415">
        <v>17</v>
      </c>
      <c r="E10" s="279" t="s">
        <v>27</v>
      </c>
      <c r="F10" s="412" t="s">
        <v>194</v>
      </c>
      <c r="G10" s="413"/>
      <c r="H10" s="368" t="s">
        <v>196</v>
      </c>
      <c r="I10" s="407"/>
      <c r="J10" s="407"/>
      <c r="K10" s="84"/>
      <c r="L10" s="84"/>
      <c r="M10" s="84"/>
      <c r="N10" s="123"/>
      <c r="Q10" s="166">
        <f>D10</f>
        <v>17</v>
      </c>
    </row>
    <row r="11" spans="2:18" ht="18.600000000000001" customHeight="1" x14ac:dyDescent="0.4">
      <c r="B11" s="426"/>
      <c r="C11" s="409"/>
      <c r="D11" s="416"/>
      <c r="E11" s="380"/>
      <c r="F11" s="94" t="s">
        <v>195</v>
      </c>
      <c r="G11" s="110"/>
      <c r="H11" s="111"/>
      <c r="I11" s="168"/>
      <c r="J11" s="112"/>
      <c r="K11" s="96"/>
      <c r="L11" s="96"/>
      <c r="M11" s="96"/>
      <c r="N11" s="124"/>
    </row>
    <row r="12" spans="2:18" ht="18.600000000000001" hidden="1" customHeight="1" x14ac:dyDescent="0.4">
      <c r="B12" s="426"/>
      <c r="C12" s="408" t="s">
        <v>284</v>
      </c>
      <c r="D12" s="410"/>
      <c r="E12" s="279" t="s">
        <v>27</v>
      </c>
      <c r="F12" s="82" t="s">
        <v>285</v>
      </c>
      <c r="G12" s="109"/>
      <c r="H12" s="368" t="s">
        <v>298</v>
      </c>
      <c r="I12" s="407"/>
      <c r="J12" s="407"/>
      <c r="K12" s="84"/>
      <c r="L12" s="84"/>
      <c r="M12" s="84"/>
      <c r="N12" s="123"/>
      <c r="R12" s="166">
        <f>D12</f>
        <v>0</v>
      </c>
    </row>
    <row r="13" spans="2:18" ht="18.600000000000001" hidden="1" customHeight="1" x14ac:dyDescent="0.4">
      <c r="B13" s="426"/>
      <c r="C13" s="409"/>
      <c r="D13" s="411"/>
      <c r="E13" s="380"/>
      <c r="F13" s="94" t="s">
        <v>286</v>
      </c>
      <c r="G13" s="110"/>
      <c r="H13" s="111"/>
      <c r="I13" s="168"/>
      <c r="J13" s="112"/>
      <c r="K13" s="96"/>
      <c r="L13" s="96"/>
      <c r="M13" s="96"/>
      <c r="N13" s="124"/>
    </row>
    <row r="14" spans="2:18" ht="18.600000000000001" customHeight="1" x14ac:dyDescent="0.4">
      <c r="B14" s="426"/>
      <c r="C14" s="414" t="s">
        <v>183</v>
      </c>
      <c r="D14" s="419">
        <f>IF(H14="","",ROUND(H14*J14,1))</f>
        <v>2850</v>
      </c>
      <c r="E14" s="321" t="s">
        <v>184</v>
      </c>
      <c r="F14" s="421" t="s">
        <v>197</v>
      </c>
      <c r="G14" s="422"/>
      <c r="H14" s="177">
        <f>D6</f>
        <v>570</v>
      </c>
      <c r="I14" s="8" t="str">
        <f>IF(H14="","","×")</f>
        <v>×</v>
      </c>
      <c r="J14" s="191">
        <v>5</v>
      </c>
      <c r="K14" s="2"/>
      <c r="L14" s="2"/>
      <c r="M14" s="2"/>
      <c r="N14" s="122"/>
    </row>
    <row r="15" spans="2:18" ht="18.600000000000001" customHeight="1" x14ac:dyDescent="0.4">
      <c r="B15" s="432"/>
      <c r="C15" s="409"/>
      <c r="D15" s="420"/>
      <c r="E15" s="380"/>
      <c r="F15" s="423"/>
      <c r="G15" s="424"/>
      <c r="H15" s="87"/>
      <c r="I15" s="8"/>
      <c r="J15" s="2"/>
      <c r="K15" s="2"/>
      <c r="L15" s="2"/>
      <c r="M15" s="2"/>
      <c r="N15" s="122"/>
    </row>
    <row r="16" spans="2:18" ht="18.600000000000001" customHeight="1" x14ac:dyDescent="0.4">
      <c r="B16" s="425">
        <v>2</v>
      </c>
      <c r="C16" s="414" t="s">
        <v>188</v>
      </c>
      <c r="D16" s="415">
        <v>683</v>
      </c>
      <c r="E16" s="279" t="s">
        <v>24</v>
      </c>
      <c r="F16" s="82" t="s">
        <v>185</v>
      </c>
      <c r="G16" s="114">
        <v>3</v>
      </c>
      <c r="H16" s="368" t="s">
        <v>187</v>
      </c>
      <c r="I16" s="369"/>
      <c r="J16" s="108"/>
      <c r="K16" s="84"/>
      <c r="L16" s="84"/>
      <c r="M16" s="84"/>
      <c r="N16" s="123"/>
      <c r="P16" s="166">
        <f>D16</f>
        <v>683</v>
      </c>
    </row>
    <row r="17" spans="2:19" ht="18.600000000000001" customHeight="1" x14ac:dyDescent="0.4">
      <c r="B17" s="426"/>
      <c r="C17" s="408"/>
      <c r="D17" s="410"/>
      <c r="E17" s="321"/>
      <c r="F17" s="85" t="s">
        <v>186</v>
      </c>
      <c r="G17" s="90" t="s">
        <v>193</v>
      </c>
      <c r="H17" s="87"/>
      <c r="I17" s="142"/>
      <c r="J17" s="89"/>
      <c r="K17" s="2"/>
      <c r="L17" s="2"/>
      <c r="M17" s="2"/>
      <c r="N17" s="122"/>
    </row>
    <row r="18" spans="2:19" ht="18.600000000000001" customHeight="1" x14ac:dyDescent="0.4">
      <c r="B18" s="426"/>
      <c r="C18" s="414" t="s">
        <v>191</v>
      </c>
      <c r="D18" s="415">
        <v>683</v>
      </c>
      <c r="E18" s="279" t="s">
        <v>24</v>
      </c>
      <c r="F18" s="82" t="s">
        <v>189</v>
      </c>
      <c r="G18" s="109"/>
      <c r="H18" s="199">
        <v>1</v>
      </c>
      <c r="I18" s="167" t="str">
        <f>IF(H18="","","～")</f>
        <v>～</v>
      </c>
      <c r="J18" s="200">
        <v>65</v>
      </c>
      <c r="K18" s="84"/>
      <c r="L18" s="84"/>
      <c r="M18" s="84"/>
      <c r="N18" s="123"/>
    </row>
    <row r="19" spans="2:19" ht="18.600000000000001" customHeight="1" x14ac:dyDescent="0.4">
      <c r="B19" s="426"/>
      <c r="C19" s="409"/>
      <c r="D19" s="411"/>
      <c r="E19" s="380"/>
      <c r="F19" s="94" t="s">
        <v>190</v>
      </c>
      <c r="G19" s="110" t="s">
        <v>192</v>
      </c>
      <c r="H19" s="111"/>
      <c r="I19" s="168"/>
      <c r="J19" s="112"/>
      <c r="K19" s="96"/>
      <c r="L19" s="96"/>
      <c r="M19" s="96"/>
      <c r="N19" s="124"/>
    </row>
    <row r="20" spans="2:19" ht="18.600000000000001" customHeight="1" x14ac:dyDescent="0.4">
      <c r="B20" s="426"/>
      <c r="C20" s="408" t="s">
        <v>181</v>
      </c>
      <c r="D20" s="410"/>
      <c r="E20" s="321" t="s">
        <v>24</v>
      </c>
      <c r="F20" s="85" t="s">
        <v>189</v>
      </c>
      <c r="G20" s="113"/>
      <c r="H20" s="197"/>
      <c r="I20" s="142" t="str">
        <f>IF(H20="","","～")</f>
        <v/>
      </c>
      <c r="J20" s="198"/>
      <c r="K20" s="2"/>
      <c r="L20" s="2"/>
      <c r="M20" s="2"/>
      <c r="N20" s="122"/>
    </row>
    <row r="21" spans="2:19" ht="18.600000000000001" customHeight="1" x14ac:dyDescent="0.4">
      <c r="B21" s="426"/>
      <c r="C21" s="409"/>
      <c r="D21" s="411"/>
      <c r="E21" s="321"/>
      <c r="F21" s="85" t="s">
        <v>190</v>
      </c>
      <c r="G21" s="113" t="s">
        <v>192</v>
      </c>
      <c r="H21" s="87"/>
      <c r="I21" s="142"/>
      <c r="J21" s="89"/>
      <c r="K21" s="2"/>
      <c r="L21" s="2"/>
      <c r="M21" s="2"/>
      <c r="N21" s="122"/>
    </row>
    <row r="22" spans="2:19" ht="18.600000000000001" customHeight="1" x14ac:dyDescent="0.4">
      <c r="B22" s="426"/>
      <c r="C22" s="414" t="s">
        <v>182</v>
      </c>
      <c r="D22" s="415">
        <v>19</v>
      </c>
      <c r="E22" s="279" t="s">
        <v>27</v>
      </c>
      <c r="F22" s="412" t="s">
        <v>194</v>
      </c>
      <c r="G22" s="413"/>
      <c r="H22" s="368" t="s">
        <v>196</v>
      </c>
      <c r="I22" s="407"/>
      <c r="J22" s="407"/>
      <c r="K22" s="84"/>
      <c r="L22" s="84"/>
      <c r="M22" s="84"/>
      <c r="N22" s="123"/>
      <c r="Q22" s="166">
        <f>D22</f>
        <v>19</v>
      </c>
    </row>
    <row r="23" spans="2:19" ht="18.600000000000001" customHeight="1" x14ac:dyDescent="0.4">
      <c r="B23" s="426"/>
      <c r="C23" s="409"/>
      <c r="D23" s="416"/>
      <c r="E23" s="380"/>
      <c r="F23" s="94" t="s">
        <v>195</v>
      </c>
      <c r="G23" s="110"/>
      <c r="H23" s="111"/>
      <c r="I23" s="168"/>
      <c r="J23" s="112"/>
      <c r="K23" s="96"/>
      <c r="L23" s="96"/>
      <c r="M23" s="96"/>
      <c r="N23" s="124"/>
    </row>
    <row r="24" spans="2:19" ht="18.600000000000001" customHeight="1" x14ac:dyDescent="0.4">
      <c r="B24" s="426"/>
      <c r="C24" s="414" t="s">
        <v>183</v>
      </c>
      <c r="D24" s="419">
        <f>IF(H24="","",ROUND(H24*J24,1))</f>
        <v>3415</v>
      </c>
      <c r="E24" s="321" t="s">
        <v>184</v>
      </c>
      <c r="F24" s="421" t="s">
        <v>197</v>
      </c>
      <c r="G24" s="422"/>
      <c r="H24" s="177">
        <f>D18</f>
        <v>683</v>
      </c>
      <c r="I24" s="8" t="str">
        <f>IF(H24="","","×")</f>
        <v>×</v>
      </c>
      <c r="J24" s="191">
        <v>5</v>
      </c>
      <c r="K24" s="2"/>
      <c r="L24" s="2"/>
      <c r="M24" s="2"/>
      <c r="N24" s="122"/>
      <c r="S24">
        <v>10</v>
      </c>
    </row>
    <row r="25" spans="2:19" ht="18.600000000000001" customHeight="1" x14ac:dyDescent="0.4">
      <c r="B25" s="432"/>
      <c r="C25" s="409"/>
      <c r="D25" s="420"/>
      <c r="E25" s="380"/>
      <c r="F25" s="423"/>
      <c r="G25" s="424"/>
      <c r="H25" s="111"/>
      <c r="I25" s="99"/>
      <c r="J25" s="96"/>
      <c r="K25" s="96"/>
      <c r="L25" s="96"/>
      <c r="M25" s="96"/>
      <c r="N25" s="124"/>
    </row>
    <row r="26" spans="2:19" ht="18.600000000000001" customHeight="1" x14ac:dyDescent="0.4">
      <c r="B26" s="425">
        <v>3</v>
      </c>
      <c r="C26" s="414" t="s">
        <v>188</v>
      </c>
      <c r="D26" s="415">
        <v>402</v>
      </c>
      <c r="E26" s="279" t="s">
        <v>24</v>
      </c>
      <c r="F26" s="82" t="s">
        <v>185</v>
      </c>
      <c r="G26" s="114">
        <v>3</v>
      </c>
      <c r="H26" s="368" t="s">
        <v>187</v>
      </c>
      <c r="I26" s="369"/>
      <c r="J26" s="108"/>
      <c r="K26" s="84"/>
      <c r="L26" s="84"/>
      <c r="M26" s="84"/>
      <c r="N26" s="123"/>
      <c r="P26" s="166">
        <f>D26</f>
        <v>402</v>
      </c>
    </row>
    <row r="27" spans="2:19" ht="18.600000000000001" customHeight="1" x14ac:dyDescent="0.4">
      <c r="B27" s="426"/>
      <c r="C27" s="408"/>
      <c r="D27" s="410"/>
      <c r="E27" s="321"/>
      <c r="F27" s="85" t="s">
        <v>186</v>
      </c>
      <c r="G27" s="90" t="s">
        <v>193</v>
      </c>
      <c r="H27" s="87"/>
      <c r="I27" s="142"/>
      <c r="J27" s="89"/>
      <c r="K27" s="2"/>
      <c r="L27" s="2"/>
      <c r="M27" s="2"/>
      <c r="N27" s="122"/>
    </row>
    <row r="28" spans="2:19" ht="18.600000000000001" customHeight="1" x14ac:dyDescent="0.4">
      <c r="B28" s="426"/>
      <c r="C28" s="414" t="s">
        <v>191</v>
      </c>
      <c r="D28" s="436">
        <v>32.5</v>
      </c>
      <c r="E28" s="279" t="s">
        <v>24</v>
      </c>
      <c r="F28" s="82" t="s">
        <v>189</v>
      </c>
      <c r="G28" s="109"/>
      <c r="H28" s="199">
        <v>1</v>
      </c>
      <c r="I28" s="167" t="str">
        <f>IF(H28="","","～")</f>
        <v>～</v>
      </c>
      <c r="J28" s="200">
        <v>33</v>
      </c>
      <c r="K28" s="84"/>
      <c r="L28" s="84"/>
      <c r="M28" s="84"/>
      <c r="N28" s="123"/>
    </row>
    <row r="29" spans="2:19" ht="18.600000000000001" customHeight="1" x14ac:dyDescent="0.4">
      <c r="B29" s="426"/>
      <c r="C29" s="409"/>
      <c r="D29" s="418"/>
      <c r="E29" s="380"/>
      <c r="F29" s="94" t="s">
        <v>190</v>
      </c>
      <c r="G29" s="110" t="s">
        <v>192</v>
      </c>
      <c r="H29" s="111"/>
      <c r="I29" s="168"/>
      <c r="J29" s="112"/>
      <c r="K29" s="96"/>
      <c r="L29" s="96"/>
      <c r="M29" s="96"/>
      <c r="N29" s="124"/>
    </row>
    <row r="30" spans="2:19" ht="18.600000000000001" customHeight="1" x14ac:dyDescent="0.4">
      <c r="B30" s="426"/>
      <c r="C30" s="408" t="s">
        <v>181</v>
      </c>
      <c r="D30" s="410">
        <v>369.5</v>
      </c>
      <c r="E30" s="321" t="s">
        <v>24</v>
      </c>
      <c r="F30" s="85" t="s">
        <v>189</v>
      </c>
      <c r="G30" s="113"/>
      <c r="H30" s="197"/>
      <c r="I30" s="142" t="str">
        <f>IF(H30="","","～")</f>
        <v/>
      </c>
      <c r="J30" s="198"/>
      <c r="K30" s="2"/>
      <c r="L30" s="2"/>
      <c r="M30" s="2"/>
      <c r="N30" s="122"/>
    </row>
    <row r="31" spans="2:19" ht="18.600000000000001" customHeight="1" x14ac:dyDescent="0.4">
      <c r="B31" s="426"/>
      <c r="C31" s="409"/>
      <c r="D31" s="411"/>
      <c r="E31" s="321"/>
      <c r="F31" s="85" t="s">
        <v>190</v>
      </c>
      <c r="G31" s="113" t="s">
        <v>192</v>
      </c>
      <c r="H31" s="87"/>
      <c r="I31" s="142"/>
      <c r="J31" s="89"/>
      <c r="K31" s="2"/>
      <c r="L31" s="2"/>
      <c r="M31" s="2"/>
      <c r="N31" s="122"/>
    </row>
    <row r="32" spans="2:19" ht="18.600000000000001" customHeight="1" x14ac:dyDescent="0.4">
      <c r="B32" s="426"/>
      <c r="C32" s="414" t="s">
        <v>182</v>
      </c>
      <c r="D32" s="415">
        <v>11</v>
      </c>
      <c r="E32" s="279" t="s">
        <v>27</v>
      </c>
      <c r="F32" s="412" t="s">
        <v>194</v>
      </c>
      <c r="G32" s="413"/>
      <c r="H32" s="368" t="s">
        <v>196</v>
      </c>
      <c r="I32" s="407"/>
      <c r="J32" s="407"/>
      <c r="K32" s="84"/>
      <c r="L32" s="84"/>
      <c r="M32" s="84"/>
      <c r="N32" s="123"/>
      <c r="Q32" s="166">
        <f>D32</f>
        <v>11</v>
      </c>
    </row>
    <row r="33" spans="2:18" ht="18.600000000000001" customHeight="1" x14ac:dyDescent="0.4">
      <c r="B33" s="426"/>
      <c r="C33" s="409"/>
      <c r="D33" s="416"/>
      <c r="E33" s="380"/>
      <c r="F33" s="94" t="s">
        <v>195</v>
      </c>
      <c r="G33" s="110"/>
      <c r="H33" s="111"/>
      <c r="I33" s="168"/>
      <c r="J33" s="112"/>
      <c r="K33" s="96"/>
      <c r="L33" s="96"/>
      <c r="M33" s="96"/>
      <c r="N33" s="124"/>
    </row>
    <row r="34" spans="2:18" ht="18.600000000000001" hidden="1" customHeight="1" x14ac:dyDescent="0.4">
      <c r="B34" s="426"/>
      <c r="C34" s="408" t="s">
        <v>284</v>
      </c>
      <c r="D34" s="410"/>
      <c r="E34" s="279" t="s">
        <v>27</v>
      </c>
      <c r="F34" s="82" t="s">
        <v>285</v>
      </c>
      <c r="G34" s="109"/>
      <c r="H34" s="368" t="s">
        <v>299</v>
      </c>
      <c r="I34" s="407"/>
      <c r="J34" s="407"/>
      <c r="K34" s="84"/>
      <c r="L34" s="84"/>
      <c r="M34" s="84"/>
      <c r="N34" s="123"/>
      <c r="R34" s="166">
        <f>D34</f>
        <v>0</v>
      </c>
    </row>
    <row r="35" spans="2:18" ht="18.600000000000001" hidden="1" customHeight="1" x14ac:dyDescent="0.4">
      <c r="B35" s="426"/>
      <c r="C35" s="409"/>
      <c r="D35" s="411"/>
      <c r="E35" s="380"/>
      <c r="F35" s="94" t="s">
        <v>286</v>
      </c>
      <c r="G35" s="110"/>
      <c r="H35" s="111"/>
      <c r="I35" s="168"/>
      <c r="J35" s="112"/>
      <c r="K35" s="96"/>
      <c r="L35" s="96"/>
      <c r="M35" s="96"/>
      <c r="N35" s="124"/>
    </row>
    <row r="36" spans="2:18" ht="18.600000000000001" customHeight="1" x14ac:dyDescent="0.4">
      <c r="B36" s="426"/>
      <c r="C36" s="414" t="s">
        <v>183</v>
      </c>
      <c r="D36" s="419">
        <f>IF(H36="","",ROUND(H36*J36,1))</f>
        <v>162.5</v>
      </c>
      <c r="E36" s="321" t="s">
        <v>184</v>
      </c>
      <c r="F36" s="421" t="s">
        <v>197</v>
      </c>
      <c r="G36" s="422"/>
      <c r="H36" s="177">
        <f>D28</f>
        <v>32.5</v>
      </c>
      <c r="I36" s="8" t="str">
        <f>IF(H36="","","×")</f>
        <v>×</v>
      </c>
      <c r="J36" s="191">
        <v>5</v>
      </c>
      <c r="K36" s="2"/>
      <c r="L36" s="2"/>
      <c r="M36" s="2"/>
      <c r="N36" s="122"/>
    </row>
    <row r="37" spans="2:18" ht="18.600000000000001" customHeight="1" x14ac:dyDescent="0.4">
      <c r="B37" s="432"/>
      <c r="C37" s="409"/>
      <c r="D37" s="420"/>
      <c r="E37" s="380"/>
      <c r="F37" s="423"/>
      <c r="G37" s="424"/>
      <c r="H37" s="87"/>
      <c r="I37" s="8"/>
      <c r="J37" s="2"/>
      <c r="K37" s="2"/>
      <c r="L37" s="2"/>
      <c r="M37" s="2"/>
      <c r="N37" s="122"/>
    </row>
    <row r="38" spans="2:18" ht="18.600000000000001" customHeight="1" x14ac:dyDescent="0.4">
      <c r="B38" s="425">
        <v>4</v>
      </c>
      <c r="C38" s="414" t="s">
        <v>188</v>
      </c>
      <c r="D38" s="415">
        <v>641</v>
      </c>
      <c r="E38" s="279" t="s">
        <v>24</v>
      </c>
      <c r="F38" s="82" t="s">
        <v>185</v>
      </c>
      <c r="G38" s="114">
        <v>3</v>
      </c>
      <c r="H38" s="368" t="s">
        <v>187</v>
      </c>
      <c r="I38" s="369"/>
      <c r="J38" s="108"/>
      <c r="K38" s="84"/>
      <c r="L38" s="84"/>
      <c r="M38" s="84"/>
      <c r="N38" s="123"/>
      <c r="P38" s="166">
        <f>D38</f>
        <v>641</v>
      </c>
    </row>
    <row r="39" spans="2:18" ht="18.600000000000001" customHeight="1" x14ac:dyDescent="0.4">
      <c r="B39" s="426"/>
      <c r="C39" s="408"/>
      <c r="D39" s="410"/>
      <c r="E39" s="321"/>
      <c r="F39" s="85" t="s">
        <v>186</v>
      </c>
      <c r="G39" s="90" t="s">
        <v>193</v>
      </c>
      <c r="H39" s="87"/>
      <c r="I39" s="142"/>
      <c r="J39" s="89"/>
      <c r="K39" s="2"/>
      <c r="L39" s="2"/>
      <c r="M39" s="2"/>
      <c r="N39" s="122"/>
    </row>
    <row r="40" spans="2:18" ht="18.600000000000001" customHeight="1" x14ac:dyDescent="0.4">
      <c r="B40" s="426"/>
      <c r="C40" s="414" t="s">
        <v>191</v>
      </c>
      <c r="D40" s="415">
        <v>258</v>
      </c>
      <c r="E40" s="279" t="s">
        <v>24</v>
      </c>
      <c r="F40" s="82" t="s">
        <v>189</v>
      </c>
      <c r="G40" s="109"/>
      <c r="H40" s="199">
        <v>1</v>
      </c>
      <c r="I40" s="167" t="str">
        <f>IF(H40="","","～")</f>
        <v>～</v>
      </c>
      <c r="J40" s="200">
        <v>64</v>
      </c>
      <c r="K40" s="84"/>
      <c r="L40" s="84"/>
      <c r="M40" s="84"/>
      <c r="N40" s="123"/>
    </row>
    <row r="41" spans="2:18" ht="18.600000000000001" customHeight="1" x14ac:dyDescent="0.4">
      <c r="B41" s="426"/>
      <c r="C41" s="409"/>
      <c r="D41" s="411"/>
      <c r="E41" s="380"/>
      <c r="F41" s="94" t="s">
        <v>190</v>
      </c>
      <c r="G41" s="110" t="s">
        <v>192</v>
      </c>
      <c r="H41" s="111"/>
      <c r="I41" s="168"/>
      <c r="J41" s="112"/>
      <c r="K41" s="96"/>
      <c r="L41" s="96"/>
      <c r="M41" s="96"/>
      <c r="N41" s="124"/>
    </row>
    <row r="42" spans="2:18" ht="18.600000000000001" customHeight="1" x14ac:dyDescent="0.4">
      <c r="B42" s="426"/>
      <c r="C42" s="408" t="s">
        <v>181</v>
      </c>
      <c r="D42" s="417">
        <v>201.3</v>
      </c>
      <c r="E42" s="321" t="s">
        <v>24</v>
      </c>
      <c r="F42" s="85" t="s">
        <v>189</v>
      </c>
      <c r="G42" s="113"/>
      <c r="H42" s="197"/>
      <c r="I42" s="142" t="str">
        <f>IF(H42="","","～")</f>
        <v/>
      </c>
      <c r="J42" s="198"/>
      <c r="K42" s="2"/>
      <c r="L42" s="2"/>
      <c r="M42" s="2"/>
      <c r="N42" s="122"/>
    </row>
    <row r="43" spans="2:18" ht="18.600000000000001" customHeight="1" x14ac:dyDescent="0.4">
      <c r="B43" s="426"/>
      <c r="C43" s="409"/>
      <c r="D43" s="418"/>
      <c r="E43" s="321"/>
      <c r="F43" s="85" t="s">
        <v>190</v>
      </c>
      <c r="G43" s="113" t="s">
        <v>192</v>
      </c>
      <c r="H43" s="87"/>
      <c r="I43" s="142"/>
      <c r="J43" s="89"/>
      <c r="K43" s="2"/>
      <c r="L43" s="2"/>
      <c r="M43" s="2"/>
      <c r="N43" s="122"/>
    </row>
    <row r="44" spans="2:18" ht="18.600000000000001" customHeight="1" x14ac:dyDescent="0.4">
      <c r="B44" s="426"/>
      <c r="C44" s="414" t="s">
        <v>182</v>
      </c>
      <c r="D44" s="436">
        <v>439.7</v>
      </c>
      <c r="E44" s="279" t="s">
        <v>27</v>
      </c>
      <c r="F44" s="412" t="s">
        <v>194</v>
      </c>
      <c r="G44" s="413"/>
      <c r="H44" s="368" t="s">
        <v>196</v>
      </c>
      <c r="I44" s="407"/>
      <c r="J44" s="407"/>
      <c r="K44" s="84"/>
      <c r="L44" s="84"/>
      <c r="M44" s="84"/>
      <c r="N44" s="123"/>
      <c r="Q44" s="166">
        <f>D44</f>
        <v>439.7</v>
      </c>
    </row>
    <row r="45" spans="2:18" ht="18.600000000000001" customHeight="1" x14ac:dyDescent="0.4">
      <c r="B45" s="426"/>
      <c r="C45" s="409"/>
      <c r="D45" s="418"/>
      <c r="E45" s="380"/>
      <c r="F45" s="94" t="s">
        <v>195</v>
      </c>
      <c r="G45" s="110"/>
      <c r="H45" s="111"/>
      <c r="I45" s="168"/>
      <c r="J45" s="112"/>
      <c r="K45" s="96"/>
      <c r="L45" s="96"/>
      <c r="M45" s="96"/>
      <c r="N45" s="124"/>
    </row>
    <row r="46" spans="2:18" ht="18.600000000000001" customHeight="1" x14ac:dyDescent="0.4">
      <c r="B46" s="426"/>
      <c r="C46" s="408" t="s">
        <v>284</v>
      </c>
      <c r="D46" s="410">
        <v>1</v>
      </c>
      <c r="E46" s="279" t="s">
        <v>27</v>
      </c>
      <c r="F46" s="82" t="s">
        <v>285</v>
      </c>
      <c r="G46" s="109"/>
      <c r="H46" s="368" t="s">
        <v>368</v>
      </c>
      <c r="I46" s="407"/>
      <c r="J46" s="407"/>
      <c r="K46" s="84"/>
      <c r="L46" s="84"/>
      <c r="M46" s="84"/>
      <c r="N46" s="123"/>
      <c r="R46" s="166">
        <f>D46</f>
        <v>1</v>
      </c>
    </row>
    <row r="47" spans="2:18" ht="18.600000000000001" customHeight="1" x14ac:dyDescent="0.4">
      <c r="B47" s="426"/>
      <c r="C47" s="409"/>
      <c r="D47" s="411"/>
      <c r="E47" s="380"/>
      <c r="F47" s="94" t="s">
        <v>286</v>
      </c>
      <c r="G47" s="110"/>
      <c r="H47" s="111"/>
      <c r="I47" s="168"/>
      <c r="J47" s="112"/>
      <c r="K47" s="96"/>
      <c r="L47" s="96"/>
      <c r="M47" s="96"/>
      <c r="N47" s="124"/>
    </row>
    <row r="48" spans="2:18" ht="18.600000000000001" customHeight="1" x14ac:dyDescent="0.4">
      <c r="B48" s="426"/>
      <c r="C48" s="414" t="s">
        <v>183</v>
      </c>
      <c r="D48" s="419">
        <f>IF(H48="","",ROUND(H48*J48,1))</f>
        <v>1290</v>
      </c>
      <c r="E48" s="321" t="s">
        <v>184</v>
      </c>
      <c r="F48" s="421" t="s">
        <v>197</v>
      </c>
      <c r="G48" s="422"/>
      <c r="H48" s="177">
        <f>D40</f>
        <v>258</v>
      </c>
      <c r="I48" s="8" t="str">
        <f>IF(H48="","","×")</f>
        <v>×</v>
      </c>
      <c r="J48" s="191">
        <v>5</v>
      </c>
      <c r="K48" s="2"/>
      <c r="L48" s="2"/>
      <c r="M48" s="2"/>
      <c r="N48" s="122"/>
    </row>
    <row r="49" spans="2:17" ht="18.600000000000001" customHeight="1" x14ac:dyDescent="0.4">
      <c r="B49" s="432"/>
      <c r="C49" s="409"/>
      <c r="D49" s="420"/>
      <c r="E49" s="380"/>
      <c r="F49" s="423"/>
      <c r="G49" s="424"/>
      <c r="H49" s="111"/>
      <c r="I49" s="99"/>
      <c r="J49" s="96"/>
      <c r="K49" s="96"/>
      <c r="L49" s="96"/>
      <c r="M49" s="96"/>
      <c r="N49" s="124"/>
    </row>
    <row r="50" spans="2:17" ht="18.600000000000001" customHeight="1" x14ac:dyDescent="0.4">
      <c r="B50" s="425">
        <v>5</v>
      </c>
      <c r="C50" s="414" t="s">
        <v>188</v>
      </c>
      <c r="D50" s="415">
        <v>301</v>
      </c>
      <c r="E50" s="279" t="s">
        <v>24</v>
      </c>
      <c r="F50" s="82" t="s">
        <v>185</v>
      </c>
      <c r="G50" s="114">
        <v>3</v>
      </c>
      <c r="H50" s="368" t="s">
        <v>187</v>
      </c>
      <c r="I50" s="369"/>
      <c r="J50" s="108"/>
      <c r="K50" s="84"/>
      <c r="L50" s="84"/>
      <c r="M50" s="84"/>
      <c r="N50" s="123"/>
      <c r="P50" s="166">
        <f>D50</f>
        <v>301</v>
      </c>
    </row>
    <row r="51" spans="2:17" ht="18.600000000000001" customHeight="1" x14ac:dyDescent="0.4">
      <c r="B51" s="426"/>
      <c r="C51" s="408"/>
      <c r="D51" s="410"/>
      <c r="E51" s="321"/>
      <c r="F51" s="85" t="s">
        <v>186</v>
      </c>
      <c r="G51" s="90" t="s">
        <v>193</v>
      </c>
      <c r="H51" s="87"/>
      <c r="I51" s="142"/>
      <c r="J51" s="89"/>
      <c r="K51" s="2"/>
      <c r="L51" s="2"/>
      <c r="M51" s="2"/>
      <c r="N51" s="122"/>
    </row>
    <row r="52" spans="2:17" ht="18.600000000000001" customHeight="1" x14ac:dyDescent="0.4">
      <c r="B52" s="426"/>
      <c r="C52" s="414" t="s">
        <v>191</v>
      </c>
      <c r="D52" s="436">
        <v>238.3</v>
      </c>
      <c r="E52" s="279" t="s">
        <v>24</v>
      </c>
      <c r="F52" s="82" t="s">
        <v>189</v>
      </c>
      <c r="G52" s="109"/>
      <c r="H52" s="199">
        <v>1</v>
      </c>
      <c r="I52" s="167" t="str">
        <f>IF(H52="","","～")</f>
        <v>～</v>
      </c>
      <c r="J52" s="200">
        <v>36</v>
      </c>
      <c r="K52" s="84"/>
      <c r="L52" s="84"/>
      <c r="M52" s="84"/>
      <c r="N52" s="123"/>
    </row>
    <row r="53" spans="2:17" ht="18.600000000000001" customHeight="1" x14ac:dyDescent="0.4">
      <c r="B53" s="426"/>
      <c r="C53" s="409"/>
      <c r="D53" s="418"/>
      <c r="E53" s="380"/>
      <c r="F53" s="94" t="s">
        <v>190</v>
      </c>
      <c r="G53" s="110" t="s">
        <v>192</v>
      </c>
      <c r="H53" s="111"/>
      <c r="I53" s="168"/>
      <c r="J53" s="112"/>
      <c r="K53" s="96"/>
      <c r="L53" s="96"/>
      <c r="M53" s="96"/>
      <c r="N53" s="124"/>
    </row>
    <row r="54" spans="2:17" ht="18.600000000000001" customHeight="1" x14ac:dyDescent="0.4">
      <c r="B54" s="426"/>
      <c r="C54" s="408" t="s">
        <v>181</v>
      </c>
      <c r="D54" s="417">
        <v>62.7</v>
      </c>
      <c r="E54" s="321" t="s">
        <v>24</v>
      </c>
      <c r="F54" s="85" t="s">
        <v>189</v>
      </c>
      <c r="G54" s="113"/>
      <c r="H54" s="197"/>
      <c r="I54" s="142" t="str">
        <f>IF(H54="","","～")</f>
        <v/>
      </c>
      <c r="J54" s="198"/>
      <c r="K54" s="2"/>
      <c r="L54" s="2"/>
      <c r="M54" s="2"/>
      <c r="N54" s="122"/>
    </row>
    <row r="55" spans="2:17" ht="18.600000000000001" customHeight="1" x14ac:dyDescent="0.4">
      <c r="B55" s="426"/>
      <c r="C55" s="409"/>
      <c r="D55" s="418"/>
      <c r="E55" s="321"/>
      <c r="F55" s="85" t="s">
        <v>190</v>
      </c>
      <c r="G55" s="113" t="s">
        <v>192</v>
      </c>
      <c r="H55" s="87"/>
      <c r="I55" s="142"/>
      <c r="J55" s="89"/>
      <c r="K55" s="2"/>
      <c r="L55" s="2"/>
      <c r="M55" s="2"/>
      <c r="N55" s="122"/>
    </row>
    <row r="56" spans="2:17" ht="18.600000000000001" customHeight="1" x14ac:dyDescent="0.4">
      <c r="B56" s="426"/>
      <c r="C56" s="414" t="s">
        <v>182</v>
      </c>
      <c r="D56" s="415">
        <v>8</v>
      </c>
      <c r="E56" s="279" t="s">
        <v>27</v>
      </c>
      <c r="F56" s="412" t="s">
        <v>194</v>
      </c>
      <c r="G56" s="413"/>
      <c r="H56" s="368" t="s">
        <v>196</v>
      </c>
      <c r="I56" s="407"/>
      <c r="J56" s="407"/>
      <c r="K56" s="84"/>
      <c r="L56" s="84"/>
      <c r="M56" s="84"/>
      <c r="N56" s="123"/>
      <c r="Q56" s="166">
        <f>D56</f>
        <v>8</v>
      </c>
    </row>
    <row r="57" spans="2:17" ht="18.600000000000001" customHeight="1" x14ac:dyDescent="0.4">
      <c r="B57" s="426"/>
      <c r="C57" s="409"/>
      <c r="D57" s="416"/>
      <c r="E57" s="380"/>
      <c r="F57" s="94" t="s">
        <v>195</v>
      </c>
      <c r="G57" s="110"/>
      <c r="H57" s="111"/>
      <c r="I57" s="168"/>
      <c r="J57" s="112"/>
      <c r="K57" s="96"/>
      <c r="L57" s="96"/>
      <c r="M57" s="96"/>
      <c r="N57" s="124"/>
    </row>
    <row r="58" spans="2:17" ht="18.600000000000001" customHeight="1" x14ac:dyDescent="0.4">
      <c r="B58" s="426"/>
      <c r="C58" s="414" t="s">
        <v>183</v>
      </c>
      <c r="D58" s="419">
        <f>IF(H58="","",ROUND(H58*J58,1))</f>
        <v>1191.5</v>
      </c>
      <c r="E58" s="321" t="s">
        <v>184</v>
      </c>
      <c r="F58" s="421" t="s">
        <v>197</v>
      </c>
      <c r="G58" s="422"/>
      <c r="H58" s="177">
        <f>D52</f>
        <v>238.3</v>
      </c>
      <c r="I58" s="8" t="str">
        <f>IF(H58="","","×")</f>
        <v>×</v>
      </c>
      <c r="J58" s="191">
        <v>5</v>
      </c>
      <c r="K58" s="2"/>
      <c r="L58" s="2"/>
      <c r="M58" s="2"/>
      <c r="N58" s="122"/>
    </row>
    <row r="59" spans="2:17" ht="18.600000000000001" customHeight="1" thickBot="1" x14ac:dyDescent="0.45">
      <c r="B59" s="427"/>
      <c r="C59" s="428"/>
      <c r="D59" s="429"/>
      <c r="E59" s="391"/>
      <c r="F59" s="430"/>
      <c r="G59" s="431"/>
      <c r="H59" s="127"/>
      <c r="I59" s="169"/>
      <c r="J59" s="128"/>
      <c r="K59" s="128"/>
      <c r="L59" s="128"/>
      <c r="M59" s="128"/>
      <c r="N59" s="129"/>
    </row>
    <row r="60" spans="2:17" ht="18.600000000000001" customHeight="1" x14ac:dyDescent="0.4">
      <c r="B60" s="433">
        <v>6</v>
      </c>
      <c r="C60" s="434" t="s">
        <v>188</v>
      </c>
      <c r="D60" s="435">
        <v>186</v>
      </c>
      <c r="E60" s="336" t="s">
        <v>24</v>
      </c>
      <c r="F60" s="118" t="s">
        <v>185</v>
      </c>
      <c r="G60" s="119">
        <v>3</v>
      </c>
      <c r="H60" s="403" t="s">
        <v>187</v>
      </c>
      <c r="I60" s="404"/>
      <c r="J60" s="120"/>
      <c r="K60" s="79"/>
      <c r="L60" s="79"/>
      <c r="M60" s="79"/>
      <c r="N60" s="121"/>
      <c r="P60" s="166">
        <f>D60</f>
        <v>186</v>
      </c>
    </row>
    <row r="61" spans="2:17" ht="18.600000000000001" customHeight="1" x14ac:dyDescent="0.4">
      <c r="B61" s="426"/>
      <c r="C61" s="408"/>
      <c r="D61" s="410"/>
      <c r="E61" s="321"/>
      <c r="F61" s="85" t="s">
        <v>186</v>
      </c>
      <c r="G61" s="90" t="s">
        <v>193</v>
      </c>
      <c r="H61" s="87"/>
      <c r="I61" s="142"/>
      <c r="J61" s="89"/>
      <c r="K61" s="2"/>
      <c r="L61" s="2"/>
      <c r="M61" s="2"/>
      <c r="N61" s="122"/>
    </row>
    <row r="62" spans="2:17" ht="18.600000000000001" customHeight="1" x14ac:dyDescent="0.4">
      <c r="B62" s="426"/>
      <c r="C62" s="414" t="s">
        <v>191</v>
      </c>
      <c r="D62" s="415"/>
      <c r="E62" s="279" t="s">
        <v>24</v>
      </c>
      <c r="F62" s="82" t="s">
        <v>189</v>
      </c>
      <c r="G62" s="109"/>
      <c r="H62" s="199"/>
      <c r="I62" s="167" t="str">
        <f>IF(H62="","","～")</f>
        <v/>
      </c>
      <c r="J62" s="200"/>
      <c r="K62" s="84"/>
      <c r="L62" s="84"/>
      <c r="M62" s="84"/>
      <c r="N62" s="123"/>
    </row>
    <row r="63" spans="2:17" ht="18.600000000000001" customHeight="1" x14ac:dyDescent="0.4">
      <c r="B63" s="426"/>
      <c r="C63" s="409"/>
      <c r="D63" s="411"/>
      <c r="E63" s="380"/>
      <c r="F63" s="94" t="s">
        <v>190</v>
      </c>
      <c r="G63" s="110" t="s">
        <v>192</v>
      </c>
      <c r="H63" s="111"/>
      <c r="I63" s="168"/>
      <c r="J63" s="112"/>
      <c r="K63" s="96"/>
      <c r="L63" s="96"/>
      <c r="M63" s="96"/>
      <c r="N63" s="124"/>
    </row>
    <row r="64" spans="2:17" ht="18.600000000000001" customHeight="1" x14ac:dyDescent="0.4">
      <c r="B64" s="426"/>
      <c r="C64" s="408" t="s">
        <v>181</v>
      </c>
      <c r="D64" s="410">
        <v>186</v>
      </c>
      <c r="E64" s="321" t="s">
        <v>24</v>
      </c>
      <c r="F64" s="85" t="s">
        <v>189</v>
      </c>
      <c r="G64" s="113"/>
      <c r="H64" s="197">
        <v>1</v>
      </c>
      <c r="I64" s="142" t="str">
        <f>IF(H64="","","～")</f>
        <v>～</v>
      </c>
      <c r="J64" s="198">
        <v>13</v>
      </c>
      <c r="K64" s="2"/>
      <c r="L64" s="2"/>
      <c r="M64" s="2"/>
      <c r="N64" s="122"/>
    </row>
    <row r="65" spans="2:18" ht="18.600000000000001" customHeight="1" x14ac:dyDescent="0.4">
      <c r="B65" s="426"/>
      <c r="C65" s="409"/>
      <c r="D65" s="411"/>
      <c r="E65" s="321"/>
      <c r="F65" s="85" t="s">
        <v>190</v>
      </c>
      <c r="G65" s="113" t="s">
        <v>192</v>
      </c>
      <c r="H65" s="87"/>
      <c r="I65" s="142"/>
      <c r="J65" s="89"/>
      <c r="K65" s="2"/>
      <c r="L65" s="2"/>
      <c r="M65" s="2"/>
      <c r="N65" s="122"/>
    </row>
    <row r="66" spans="2:18" ht="18.600000000000001" customHeight="1" x14ac:dyDescent="0.4">
      <c r="B66" s="426"/>
      <c r="C66" s="414" t="s">
        <v>182</v>
      </c>
      <c r="D66" s="415">
        <v>5</v>
      </c>
      <c r="E66" s="279" t="s">
        <v>27</v>
      </c>
      <c r="F66" s="412" t="s">
        <v>194</v>
      </c>
      <c r="G66" s="413"/>
      <c r="H66" s="368" t="s">
        <v>196</v>
      </c>
      <c r="I66" s="407"/>
      <c r="J66" s="407"/>
      <c r="K66" s="84"/>
      <c r="L66" s="84"/>
      <c r="M66" s="84"/>
      <c r="N66" s="123"/>
      <c r="Q66" s="166">
        <f>D66</f>
        <v>5</v>
      </c>
    </row>
    <row r="67" spans="2:18" ht="18.600000000000001" customHeight="1" x14ac:dyDescent="0.4">
      <c r="B67" s="426"/>
      <c r="C67" s="409"/>
      <c r="D67" s="416"/>
      <c r="E67" s="380"/>
      <c r="F67" s="94" t="s">
        <v>195</v>
      </c>
      <c r="G67" s="110"/>
      <c r="H67" s="111"/>
      <c r="I67" s="168"/>
      <c r="J67" s="112"/>
      <c r="K67" s="96"/>
      <c r="L67" s="96"/>
      <c r="M67" s="96"/>
      <c r="N67" s="124"/>
    </row>
    <row r="68" spans="2:18" ht="18.600000000000001" hidden="1" customHeight="1" x14ac:dyDescent="0.4">
      <c r="B68" s="426"/>
      <c r="C68" s="408" t="s">
        <v>284</v>
      </c>
      <c r="D68" s="410">
        <v>0</v>
      </c>
      <c r="E68" s="279" t="s">
        <v>27</v>
      </c>
      <c r="F68" s="82" t="s">
        <v>352</v>
      </c>
      <c r="G68" s="109"/>
      <c r="H68" s="368" t="s">
        <v>353</v>
      </c>
      <c r="I68" s="407"/>
      <c r="J68" s="407"/>
      <c r="K68" s="84"/>
      <c r="L68" s="84"/>
      <c r="M68" s="84"/>
      <c r="N68" s="123"/>
      <c r="R68" s="166">
        <f>D68</f>
        <v>0</v>
      </c>
    </row>
    <row r="69" spans="2:18" ht="18.600000000000001" hidden="1" customHeight="1" x14ac:dyDescent="0.4">
      <c r="B69" s="426"/>
      <c r="C69" s="409"/>
      <c r="D69" s="411"/>
      <c r="E69" s="380"/>
      <c r="F69" s="94" t="s">
        <v>286</v>
      </c>
      <c r="G69" s="110"/>
      <c r="H69" s="111"/>
      <c r="I69" s="168"/>
      <c r="J69" s="112"/>
      <c r="K69" s="96"/>
      <c r="L69" s="96"/>
      <c r="M69" s="96"/>
      <c r="N69" s="124"/>
    </row>
    <row r="70" spans="2:18" ht="18.600000000000001" customHeight="1" x14ac:dyDescent="0.4">
      <c r="B70" s="426"/>
      <c r="C70" s="414" t="s">
        <v>183</v>
      </c>
      <c r="D70" s="419">
        <f>IF(H70="","",ROUND(H70*J70,1))</f>
        <v>0</v>
      </c>
      <c r="E70" s="321" t="s">
        <v>184</v>
      </c>
      <c r="F70" s="421" t="s">
        <v>197</v>
      </c>
      <c r="G70" s="422"/>
      <c r="H70" s="177">
        <f>D62</f>
        <v>0</v>
      </c>
      <c r="I70" s="8" t="str">
        <f>IF(H70="","","×")</f>
        <v>×</v>
      </c>
      <c r="J70" s="191">
        <v>5</v>
      </c>
      <c r="K70" s="2"/>
      <c r="L70" s="2"/>
      <c r="M70" s="2"/>
      <c r="N70" s="122"/>
    </row>
    <row r="71" spans="2:18" ht="18.600000000000001" customHeight="1" x14ac:dyDescent="0.4">
      <c r="B71" s="432"/>
      <c r="C71" s="409"/>
      <c r="D71" s="420"/>
      <c r="E71" s="380"/>
      <c r="F71" s="423"/>
      <c r="G71" s="424"/>
      <c r="H71" s="111"/>
      <c r="I71" s="99"/>
      <c r="J71" s="96"/>
      <c r="K71" s="96"/>
      <c r="L71" s="96"/>
      <c r="M71" s="96"/>
      <c r="N71" s="124"/>
    </row>
    <row r="72" spans="2:18" ht="18.600000000000001" customHeight="1" x14ac:dyDescent="0.4">
      <c r="B72" s="425">
        <v>7</v>
      </c>
      <c r="C72" s="414" t="s">
        <v>188</v>
      </c>
      <c r="D72" s="415">
        <v>304</v>
      </c>
      <c r="E72" s="279" t="s">
        <v>24</v>
      </c>
      <c r="F72" s="82" t="s">
        <v>185</v>
      </c>
      <c r="G72" s="114">
        <v>3</v>
      </c>
      <c r="H72" s="368" t="s">
        <v>187</v>
      </c>
      <c r="I72" s="369"/>
      <c r="J72" s="108"/>
      <c r="K72" s="84"/>
      <c r="L72" s="84"/>
      <c r="M72" s="84"/>
      <c r="N72" s="123"/>
      <c r="P72" s="166">
        <f>D72</f>
        <v>304</v>
      </c>
    </row>
    <row r="73" spans="2:18" ht="18.600000000000001" customHeight="1" x14ac:dyDescent="0.4">
      <c r="B73" s="426"/>
      <c r="C73" s="408"/>
      <c r="D73" s="410"/>
      <c r="E73" s="321"/>
      <c r="F73" s="85" t="s">
        <v>186</v>
      </c>
      <c r="G73" s="90" t="s">
        <v>193</v>
      </c>
      <c r="H73" s="87"/>
      <c r="I73" s="142"/>
      <c r="J73" s="89"/>
      <c r="K73" s="2"/>
      <c r="L73" s="2"/>
      <c r="M73" s="2"/>
      <c r="N73" s="122"/>
    </row>
    <row r="74" spans="2:18" ht="18.600000000000001" customHeight="1" x14ac:dyDescent="0.4">
      <c r="B74" s="426"/>
      <c r="C74" s="414" t="s">
        <v>191</v>
      </c>
      <c r="D74" s="436">
        <v>195.2</v>
      </c>
      <c r="E74" s="279" t="s">
        <v>24</v>
      </c>
      <c r="F74" s="82" t="s">
        <v>189</v>
      </c>
      <c r="G74" s="109"/>
      <c r="H74" s="199">
        <v>1</v>
      </c>
      <c r="I74" s="167" t="str">
        <f>IF(H74="","","～")</f>
        <v>～</v>
      </c>
      <c r="J74" s="200">
        <v>27</v>
      </c>
      <c r="K74" s="84"/>
      <c r="L74" s="84"/>
      <c r="M74" s="84"/>
      <c r="N74" s="123"/>
    </row>
    <row r="75" spans="2:18" ht="18.600000000000001" customHeight="1" x14ac:dyDescent="0.4">
      <c r="B75" s="426"/>
      <c r="C75" s="409"/>
      <c r="D75" s="418"/>
      <c r="E75" s="380"/>
      <c r="F75" s="94" t="s">
        <v>190</v>
      </c>
      <c r="G75" s="110" t="s">
        <v>192</v>
      </c>
      <c r="H75" s="111"/>
      <c r="I75" s="168"/>
      <c r="J75" s="112"/>
      <c r="K75" s="96"/>
      <c r="L75" s="96"/>
      <c r="M75" s="96"/>
      <c r="N75" s="124"/>
    </row>
    <row r="76" spans="2:18" ht="18.600000000000001" customHeight="1" x14ac:dyDescent="0.4">
      <c r="B76" s="426"/>
      <c r="C76" s="408" t="s">
        <v>181</v>
      </c>
      <c r="D76" s="417">
        <v>108.8</v>
      </c>
      <c r="E76" s="321" t="s">
        <v>24</v>
      </c>
      <c r="F76" s="85" t="s">
        <v>189</v>
      </c>
      <c r="G76" s="113"/>
      <c r="H76" s="197"/>
      <c r="I76" s="142" t="str">
        <f>IF(H76="","","～")</f>
        <v/>
      </c>
      <c r="J76" s="198"/>
      <c r="K76" s="2"/>
      <c r="L76" s="2"/>
      <c r="M76" s="2"/>
      <c r="N76" s="122"/>
    </row>
    <row r="77" spans="2:18" ht="18.600000000000001" customHeight="1" x14ac:dyDescent="0.4">
      <c r="B77" s="426"/>
      <c r="C77" s="409"/>
      <c r="D77" s="418"/>
      <c r="E77" s="321"/>
      <c r="F77" s="85" t="s">
        <v>190</v>
      </c>
      <c r="G77" s="113" t="s">
        <v>192</v>
      </c>
      <c r="H77" s="87"/>
      <c r="I77" s="142"/>
      <c r="J77" s="89"/>
      <c r="K77" s="2"/>
      <c r="L77" s="2"/>
      <c r="M77" s="2"/>
      <c r="N77" s="122"/>
    </row>
    <row r="78" spans="2:18" ht="18.600000000000001" customHeight="1" x14ac:dyDescent="0.4">
      <c r="B78" s="426"/>
      <c r="C78" s="414" t="s">
        <v>182</v>
      </c>
      <c r="D78" s="415">
        <v>8</v>
      </c>
      <c r="E78" s="279" t="s">
        <v>27</v>
      </c>
      <c r="F78" s="412" t="s">
        <v>194</v>
      </c>
      <c r="G78" s="413"/>
      <c r="H78" s="368" t="s">
        <v>196</v>
      </c>
      <c r="I78" s="407"/>
      <c r="J78" s="407"/>
      <c r="K78" s="84"/>
      <c r="L78" s="84"/>
      <c r="M78" s="84"/>
      <c r="N78" s="123"/>
      <c r="Q78" s="166">
        <f>D78</f>
        <v>8</v>
      </c>
    </row>
    <row r="79" spans="2:18" ht="18.600000000000001" customHeight="1" x14ac:dyDescent="0.4">
      <c r="B79" s="426"/>
      <c r="C79" s="409"/>
      <c r="D79" s="416"/>
      <c r="E79" s="380"/>
      <c r="F79" s="94" t="s">
        <v>195</v>
      </c>
      <c r="G79" s="110"/>
      <c r="H79" s="111"/>
      <c r="I79" s="168"/>
      <c r="J79" s="112"/>
      <c r="K79" s="96"/>
      <c r="L79" s="96"/>
      <c r="M79" s="96"/>
      <c r="N79" s="124"/>
    </row>
    <row r="80" spans="2:18" ht="18.600000000000001" customHeight="1" x14ac:dyDescent="0.4">
      <c r="B80" s="426"/>
      <c r="C80" s="414" t="s">
        <v>183</v>
      </c>
      <c r="D80" s="419">
        <f>IF(H80="","",ROUND(H80*J80,1))</f>
        <v>976</v>
      </c>
      <c r="E80" s="321" t="s">
        <v>184</v>
      </c>
      <c r="F80" s="421" t="s">
        <v>197</v>
      </c>
      <c r="G80" s="422"/>
      <c r="H80" s="177">
        <f>D74</f>
        <v>195.2</v>
      </c>
      <c r="I80" s="8" t="str">
        <f>IF(H80="","","×")</f>
        <v>×</v>
      </c>
      <c r="J80" s="191">
        <v>5</v>
      </c>
      <c r="K80" s="2"/>
      <c r="L80" s="2"/>
      <c r="M80" s="2"/>
      <c r="N80" s="122"/>
    </row>
    <row r="81" spans="2:17" ht="18.600000000000001" customHeight="1" x14ac:dyDescent="0.4">
      <c r="B81" s="432"/>
      <c r="C81" s="409"/>
      <c r="D81" s="420"/>
      <c r="E81" s="380"/>
      <c r="F81" s="423"/>
      <c r="G81" s="424"/>
      <c r="H81" s="87"/>
      <c r="I81" s="8"/>
      <c r="J81" s="2"/>
      <c r="K81" s="2"/>
      <c r="L81" s="2"/>
      <c r="M81" s="2"/>
      <c r="N81" s="122"/>
    </row>
    <row r="82" spans="2:17" ht="18.600000000000001" customHeight="1" x14ac:dyDescent="0.4">
      <c r="B82" s="425">
        <v>8</v>
      </c>
      <c r="C82" s="414" t="s">
        <v>188</v>
      </c>
      <c r="D82" s="415">
        <v>425</v>
      </c>
      <c r="E82" s="279" t="s">
        <v>24</v>
      </c>
      <c r="F82" s="82" t="s">
        <v>185</v>
      </c>
      <c r="G82" s="114">
        <v>3</v>
      </c>
      <c r="H82" s="368" t="s">
        <v>187</v>
      </c>
      <c r="I82" s="369"/>
      <c r="J82" s="108"/>
      <c r="K82" s="84"/>
      <c r="L82" s="84"/>
      <c r="M82" s="84"/>
      <c r="N82" s="123"/>
      <c r="P82" s="166">
        <f>D82</f>
        <v>425</v>
      </c>
    </row>
    <row r="83" spans="2:17" ht="18.600000000000001" customHeight="1" x14ac:dyDescent="0.4">
      <c r="B83" s="426"/>
      <c r="C83" s="408"/>
      <c r="D83" s="410"/>
      <c r="E83" s="321"/>
      <c r="F83" s="85" t="s">
        <v>186</v>
      </c>
      <c r="G83" s="90" t="s">
        <v>193</v>
      </c>
      <c r="H83" s="87"/>
      <c r="I83" s="142"/>
      <c r="J83" s="89"/>
      <c r="K83" s="2"/>
      <c r="L83" s="2"/>
      <c r="M83" s="2"/>
      <c r="N83" s="122"/>
    </row>
    <row r="84" spans="2:17" ht="18.600000000000001" customHeight="1" x14ac:dyDescent="0.4">
      <c r="B84" s="426"/>
      <c r="C84" s="414" t="s">
        <v>191</v>
      </c>
      <c r="D84" s="415">
        <v>425</v>
      </c>
      <c r="E84" s="279" t="s">
        <v>24</v>
      </c>
      <c r="F84" s="82" t="s">
        <v>189</v>
      </c>
      <c r="G84" s="109"/>
      <c r="H84" s="199">
        <v>1</v>
      </c>
      <c r="I84" s="167" t="str">
        <f>IF(H84="","","～")</f>
        <v>～</v>
      </c>
      <c r="J84" s="200">
        <v>36</v>
      </c>
      <c r="K84" s="84"/>
      <c r="L84" s="84"/>
      <c r="M84" s="84"/>
      <c r="N84" s="123"/>
    </row>
    <row r="85" spans="2:17" ht="18.600000000000001" customHeight="1" x14ac:dyDescent="0.4">
      <c r="B85" s="426"/>
      <c r="C85" s="409"/>
      <c r="D85" s="411"/>
      <c r="E85" s="380"/>
      <c r="F85" s="94" t="s">
        <v>190</v>
      </c>
      <c r="G85" s="110" t="s">
        <v>192</v>
      </c>
      <c r="H85" s="111"/>
      <c r="I85" s="168"/>
      <c r="J85" s="112"/>
      <c r="K85" s="96"/>
      <c r="L85" s="96"/>
      <c r="M85" s="96"/>
      <c r="N85" s="124"/>
    </row>
    <row r="86" spans="2:17" ht="18.600000000000001" customHeight="1" x14ac:dyDescent="0.4">
      <c r="B86" s="426"/>
      <c r="C86" s="408" t="s">
        <v>181</v>
      </c>
      <c r="D86" s="410"/>
      <c r="E86" s="321" t="s">
        <v>24</v>
      </c>
      <c r="F86" s="85" t="s">
        <v>189</v>
      </c>
      <c r="G86" s="113"/>
      <c r="H86" s="197"/>
      <c r="I86" s="142" t="str">
        <f>IF(H86="","","～")</f>
        <v/>
      </c>
      <c r="J86" s="198"/>
      <c r="K86" s="2"/>
      <c r="L86" s="2"/>
      <c r="M86" s="2"/>
      <c r="N86" s="122"/>
    </row>
    <row r="87" spans="2:17" ht="18.600000000000001" customHeight="1" x14ac:dyDescent="0.4">
      <c r="B87" s="426"/>
      <c r="C87" s="409"/>
      <c r="D87" s="411"/>
      <c r="E87" s="321"/>
      <c r="F87" s="85" t="s">
        <v>190</v>
      </c>
      <c r="G87" s="113" t="s">
        <v>192</v>
      </c>
      <c r="H87" s="87"/>
      <c r="I87" s="142"/>
      <c r="J87" s="89"/>
      <c r="K87" s="2"/>
      <c r="L87" s="2"/>
      <c r="M87" s="2"/>
      <c r="N87" s="122"/>
    </row>
    <row r="88" spans="2:17" ht="18.600000000000001" customHeight="1" x14ac:dyDescent="0.4">
      <c r="B88" s="426"/>
      <c r="C88" s="414" t="s">
        <v>182</v>
      </c>
      <c r="D88" s="415">
        <v>11</v>
      </c>
      <c r="E88" s="279" t="s">
        <v>27</v>
      </c>
      <c r="F88" s="412" t="s">
        <v>194</v>
      </c>
      <c r="G88" s="413"/>
      <c r="H88" s="368" t="s">
        <v>196</v>
      </c>
      <c r="I88" s="407"/>
      <c r="J88" s="407"/>
      <c r="K88" s="84"/>
      <c r="L88" s="84"/>
      <c r="M88" s="84"/>
      <c r="N88" s="123"/>
      <c r="Q88" s="166">
        <f>D88</f>
        <v>11</v>
      </c>
    </row>
    <row r="89" spans="2:17" ht="18.600000000000001" customHeight="1" x14ac:dyDescent="0.4">
      <c r="B89" s="426"/>
      <c r="C89" s="409"/>
      <c r="D89" s="416"/>
      <c r="E89" s="380"/>
      <c r="F89" s="94" t="s">
        <v>195</v>
      </c>
      <c r="G89" s="110"/>
      <c r="H89" s="111"/>
      <c r="I89" s="168"/>
      <c r="J89" s="112"/>
      <c r="K89" s="96"/>
      <c r="L89" s="96"/>
      <c r="M89" s="96"/>
      <c r="N89" s="124"/>
    </row>
    <row r="90" spans="2:17" ht="18.600000000000001" customHeight="1" x14ac:dyDescent="0.4">
      <c r="B90" s="426"/>
      <c r="C90" s="414" t="s">
        <v>183</v>
      </c>
      <c r="D90" s="419">
        <f>IF(H90="","",ROUND(H90*J90,1))</f>
        <v>2125</v>
      </c>
      <c r="E90" s="321" t="s">
        <v>184</v>
      </c>
      <c r="F90" s="421" t="s">
        <v>197</v>
      </c>
      <c r="G90" s="422"/>
      <c r="H90" s="177">
        <f>D84</f>
        <v>425</v>
      </c>
      <c r="I90" s="8" t="str">
        <f>IF(H90="","","×")</f>
        <v>×</v>
      </c>
      <c r="J90" s="191">
        <v>5</v>
      </c>
      <c r="K90" s="2"/>
      <c r="L90" s="2"/>
      <c r="M90" s="2"/>
      <c r="N90" s="122"/>
    </row>
    <row r="91" spans="2:17" ht="18.600000000000001" customHeight="1" x14ac:dyDescent="0.4">
      <c r="B91" s="432"/>
      <c r="C91" s="409"/>
      <c r="D91" s="420"/>
      <c r="E91" s="380"/>
      <c r="F91" s="423"/>
      <c r="G91" s="424"/>
      <c r="H91" s="111"/>
      <c r="I91" s="99"/>
      <c r="J91" s="96"/>
      <c r="K91" s="96"/>
      <c r="L91" s="96"/>
      <c r="M91" s="96"/>
      <c r="N91" s="124"/>
    </row>
    <row r="92" spans="2:17" ht="18.600000000000001" customHeight="1" x14ac:dyDescent="0.4">
      <c r="B92" s="425">
        <v>9</v>
      </c>
      <c r="C92" s="414" t="s">
        <v>188</v>
      </c>
      <c r="D92" s="415">
        <v>124</v>
      </c>
      <c r="E92" s="279" t="s">
        <v>24</v>
      </c>
      <c r="F92" s="82" t="s">
        <v>185</v>
      </c>
      <c r="G92" s="114">
        <v>3</v>
      </c>
      <c r="H92" s="368" t="s">
        <v>187</v>
      </c>
      <c r="I92" s="369"/>
      <c r="J92" s="108"/>
      <c r="K92" s="84"/>
      <c r="L92" s="84"/>
      <c r="M92" s="84"/>
      <c r="N92" s="123"/>
      <c r="P92" s="166">
        <f>D92</f>
        <v>124</v>
      </c>
    </row>
    <row r="93" spans="2:17" ht="18.600000000000001" customHeight="1" x14ac:dyDescent="0.4">
      <c r="B93" s="426"/>
      <c r="C93" s="408"/>
      <c r="D93" s="410"/>
      <c r="E93" s="321"/>
      <c r="F93" s="85" t="s">
        <v>186</v>
      </c>
      <c r="G93" s="90" t="s">
        <v>193</v>
      </c>
      <c r="H93" s="87"/>
      <c r="I93" s="142"/>
      <c r="J93" s="89"/>
      <c r="K93" s="2"/>
      <c r="L93" s="2"/>
      <c r="M93" s="2"/>
      <c r="N93" s="122"/>
    </row>
    <row r="94" spans="2:17" ht="18.600000000000001" customHeight="1" x14ac:dyDescent="0.4">
      <c r="B94" s="426"/>
      <c r="C94" s="414" t="s">
        <v>191</v>
      </c>
      <c r="D94" s="415"/>
      <c r="E94" s="279" t="s">
        <v>24</v>
      </c>
      <c r="F94" s="82" t="s">
        <v>189</v>
      </c>
      <c r="G94" s="109"/>
      <c r="H94" s="199"/>
      <c r="I94" s="167" t="str">
        <f>IF(H94="","","～")</f>
        <v/>
      </c>
      <c r="J94" s="200"/>
      <c r="K94" s="84"/>
      <c r="L94" s="84"/>
      <c r="M94" s="84"/>
      <c r="N94" s="123"/>
    </row>
    <row r="95" spans="2:17" ht="18.600000000000001" customHeight="1" x14ac:dyDescent="0.4">
      <c r="B95" s="426"/>
      <c r="C95" s="409"/>
      <c r="D95" s="411"/>
      <c r="E95" s="380"/>
      <c r="F95" s="94" t="s">
        <v>190</v>
      </c>
      <c r="G95" s="110" t="s">
        <v>192</v>
      </c>
      <c r="H95" s="111"/>
      <c r="I95" s="168"/>
      <c r="J95" s="112"/>
      <c r="K95" s="96"/>
      <c r="L95" s="96"/>
      <c r="M95" s="96"/>
      <c r="N95" s="124"/>
    </row>
    <row r="96" spans="2:17" ht="18.600000000000001" customHeight="1" x14ac:dyDescent="0.4">
      <c r="B96" s="426"/>
      <c r="C96" s="408" t="s">
        <v>181</v>
      </c>
      <c r="D96" s="410">
        <v>124</v>
      </c>
      <c r="E96" s="321" t="s">
        <v>24</v>
      </c>
      <c r="F96" s="85" t="s">
        <v>189</v>
      </c>
      <c r="G96" s="113"/>
      <c r="H96" s="197">
        <v>1</v>
      </c>
      <c r="I96" s="142" t="str">
        <f>IF(H96="","","～")</f>
        <v>～</v>
      </c>
      <c r="J96" s="198">
        <v>15</v>
      </c>
      <c r="K96" s="2"/>
      <c r="L96" s="2"/>
      <c r="M96" s="2"/>
      <c r="N96" s="122"/>
    </row>
    <row r="97" spans="2:18" ht="18.600000000000001" customHeight="1" x14ac:dyDescent="0.4">
      <c r="B97" s="426"/>
      <c r="C97" s="409"/>
      <c r="D97" s="411"/>
      <c r="E97" s="321"/>
      <c r="F97" s="85" t="s">
        <v>190</v>
      </c>
      <c r="G97" s="113" t="s">
        <v>192</v>
      </c>
      <c r="H97" s="87"/>
      <c r="I97" s="142"/>
      <c r="J97" s="89"/>
      <c r="K97" s="2"/>
      <c r="L97" s="2"/>
      <c r="M97" s="2"/>
      <c r="N97" s="122"/>
    </row>
    <row r="98" spans="2:18" ht="18.600000000000001" customHeight="1" x14ac:dyDescent="0.4">
      <c r="B98" s="426"/>
      <c r="C98" s="414" t="s">
        <v>182</v>
      </c>
      <c r="D98" s="415">
        <v>3</v>
      </c>
      <c r="E98" s="279" t="s">
        <v>27</v>
      </c>
      <c r="F98" s="412" t="s">
        <v>194</v>
      </c>
      <c r="G98" s="413"/>
      <c r="H98" s="368" t="s">
        <v>196</v>
      </c>
      <c r="I98" s="407"/>
      <c r="J98" s="407"/>
      <c r="K98" s="84"/>
      <c r="L98" s="84"/>
      <c r="M98" s="84"/>
      <c r="N98" s="123"/>
      <c r="Q98" s="166">
        <f>D98</f>
        <v>3</v>
      </c>
    </row>
    <row r="99" spans="2:18" ht="18.600000000000001" customHeight="1" x14ac:dyDescent="0.4">
      <c r="B99" s="426"/>
      <c r="C99" s="409"/>
      <c r="D99" s="416"/>
      <c r="E99" s="380"/>
      <c r="F99" s="94" t="s">
        <v>195</v>
      </c>
      <c r="G99" s="110"/>
      <c r="H99" s="111"/>
      <c r="I99" s="168"/>
      <c r="J99" s="112"/>
      <c r="K99" s="96"/>
      <c r="L99" s="96"/>
      <c r="M99" s="96"/>
      <c r="N99" s="124"/>
    </row>
    <row r="100" spans="2:18" ht="18.600000000000001" hidden="1" customHeight="1" x14ac:dyDescent="0.4">
      <c r="B100" s="426"/>
      <c r="C100" s="408" t="s">
        <v>284</v>
      </c>
      <c r="D100" s="410"/>
      <c r="E100" s="279" t="s">
        <v>27</v>
      </c>
      <c r="F100" s="82" t="s">
        <v>285</v>
      </c>
      <c r="G100" s="109"/>
      <c r="H100" s="368" t="s">
        <v>298</v>
      </c>
      <c r="I100" s="407"/>
      <c r="J100" s="407"/>
      <c r="K100" s="84"/>
      <c r="L100" s="84"/>
      <c r="M100" s="84"/>
      <c r="N100" s="123"/>
      <c r="R100" s="166">
        <f>D100</f>
        <v>0</v>
      </c>
    </row>
    <row r="101" spans="2:18" ht="18.600000000000001" hidden="1" customHeight="1" x14ac:dyDescent="0.4">
      <c r="B101" s="426"/>
      <c r="C101" s="409"/>
      <c r="D101" s="411"/>
      <c r="E101" s="380"/>
      <c r="F101" s="94" t="s">
        <v>286</v>
      </c>
      <c r="G101" s="110"/>
      <c r="H101" s="111"/>
      <c r="I101" s="168"/>
      <c r="J101" s="112"/>
      <c r="K101" s="96"/>
      <c r="L101" s="96"/>
      <c r="M101" s="96"/>
      <c r="N101" s="124"/>
    </row>
    <row r="102" spans="2:18" ht="18.600000000000001" customHeight="1" x14ac:dyDescent="0.4">
      <c r="B102" s="426"/>
      <c r="C102" s="414" t="s">
        <v>183</v>
      </c>
      <c r="D102" s="419">
        <f>IF(H102="","",ROUND(H102*J102,1))</f>
        <v>0</v>
      </c>
      <c r="E102" s="321" t="s">
        <v>184</v>
      </c>
      <c r="F102" s="421" t="s">
        <v>197</v>
      </c>
      <c r="G102" s="422"/>
      <c r="H102" s="177">
        <f>D94</f>
        <v>0</v>
      </c>
      <c r="I102" s="8" t="str">
        <f>IF(H102="","","×")</f>
        <v>×</v>
      </c>
      <c r="J102" s="191">
        <v>5</v>
      </c>
      <c r="K102" s="2"/>
      <c r="L102" s="2"/>
      <c r="M102" s="2"/>
      <c r="N102" s="122"/>
    </row>
    <row r="103" spans="2:18" ht="18.600000000000001" customHeight="1" thickBot="1" x14ac:dyDescent="0.45">
      <c r="B103" s="427"/>
      <c r="C103" s="428"/>
      <c r="D103" s="429"/>
      <c r="E103" s="391"/>
      <c r="F103" s="430"/>
      <c r="G103" s="431"/>
      <c r="H103" s="127"/>
      <c r="I103" s="169"/>
      <c r="J103" s="128"/>
      <c r="K103" s="128"/>
      <c r="L103" s="128"/>
      <c r="M103" s="128"/>
      <c r="N103" s="129"/>
    </row>
    <row r="104" spans="2:18" ht="18.600000000000001" customHeight="1" x14ac:dyDescent="0.4">
      <c r="B104" s="426"/>
      <c r="C104" s="408" t="s">
        <v>188</v>
      </c>
      <c r="D104" s="410"/>
      <c r="E104" s="321" t="s">
        <v>24</v>
      </c>
      <c r="F104" s="85" t="s">
        <v>185</v>
      </c>
      <c r="G104" s="115">
        <v>3</v>
      </c>
      <c r="H104" s="372" t="s">
        <v>187</v>
      </c>
      <c r="I104" s="373"/>
      <c r="J104" s="89"/>
      <c r="K104" s="2"/>
      <c r="L104" s="2"/>
      <c r="M104" s="2"/>
      <c r="N104" s="122"/>
      <c r="P104" s="166">
        <f>D104</f>
        <v>0</v>
      </c>
    </row>
    <row r="105" spans="2:18" ht="18.600000000000001" customHeight="1" x14ac:dyDescent="0.4">
      <c r="B105" s="426"/>
      <c r="C105" s="408"/>
      <c r="D105" s="410"/>
      <c r="E105" s="321"/>
      <c r="F105" s="85" t="s">
        <v>186</v>
      </c>
      <c r="G105" s="90" t="s">
        <v>193</v>
      </c>
      <c r="H105" s="87"/>
      <c r="I105" s="142"/>
      <c r="J105" s="89"/>
      <c r="K105" s="2"/>
      <c r="L105" s="2"/>
      <c r="M105" s="2"/>
      <c r="N105" s="122"/>
    </row>
    <row r="106" spans="2:18" ht="18.600000000000001" customHeight="1" x14ac:dyDescent="0.4">
      <c r="B106" s="426"/>
      <c r="C106" s="414" t="s">
        <v>191</v>
      </c>
      <c r="D106" s="415"/>
      <c r="E106" s="279" t="s">
        <v>24</v>
      </c>
      <c r="F106" s="82" t="s">
        <v>189</v>
      </c>
      <c r="G106" s="109"/>
      <c r="H106" s="199" t="s">
        <v>300</v>
      </c>
      <c r="I106" s="167" t="str">
        <f>IF(H106="","","～")</f>
        <v>～</v>
      </c>
      <c r="J106" s="200" t="s">
        <v>301</v>
      </c>
      <c r="K106" s="84"/>
      <c r="L106" s="84"/>
      <c r="M106" s="84"/>
      <c r="N106" s="123"/>
    </row>
    <row r="107" spans="2:18" ht="18.600000000000001" customHeight="1" x14ac:dyDescent="0.4">
      <c r="B107" s="426"/>
      <c r="C107" s="409"/>
      <c r="D107" s="411"/>
      <c r="E107" s="380"/>
      <c r="F107" s="94" t="s">
        <v>190</v>
      </c>
      <c r="G107" s="110" t="s">
        <v>192</v>
      </c>
      <c r="H107" s="111"/>
      <c r="I107" s="168"/>
      <c r="J107" s="112"/>
      <c r="K107" s="96"/>
      <c r="L107" s="96"/>
      <c r="M107" s="96"/>
      <c r="N107" s="124"/>
    </row>
    <row r="108" spans="2:18" ht="18.600000000000001" customHeight="1" x14ac:dyDescent="0.4">
      <c r="B108" s="426"/>
      <c r="C108" s="408" t="s">
        <v>181</v>
      </c>
      <c r="D108" s="410"/>
      <c r="E108" s="321" t="s">
        <v>24</v>
      </c>
      <c r="F108" s="85" t="s">
        <v>189</v>
      </c>
      <c r="G108" s="113"/>
      <c r="H108" s="197"/>
      <c r="I108" s="142" t="str">
        <f>IF(H108="","","～")</f>
        <v/>
      </c>
      <c r="J108" s="198"/>
      <c r="K108" s="2"/>
      <c r="L108" s="2"/>
      <c r="M108" s="2"/>
      <c r="N108" s="122"/>
    </row>
    <row r="109" spans="2:18" ht="18.600000000000001" customHeight="1" x14ac:dyDescent="0.4">
      <c r="B109" s="426"/>
      <c r="C109" s="409"/>
      <c r="D109" s="411"/>
      <c r="E109" s="321"/>
      <c r="F109" s="85" t="s">
        <v>190</v>
      </c>
      <c r="G109" s="113" t="s">
        <v>192</v>
      </c>
      <c r="H109" s="87"/>
      <c r="I109" s="142"/>
      <c r="J109" s="89"/>
      <c r="K109" s="2"/>
      <c r="L109" s="2"/>
      <c r="M109" s="2"/>
      <c r="N109" s="122"/>
    </row>
    <row r="110" spans="2:18" ht="18.600000000000001" customHeight="1" x14ac:dyDescent="0.4">
      <c r="B110" s="426"/>
      <c r="C110" s="414" t="s">
        <v>182</v>
      </c>
      <c r="D110" s="415"/>
      <c r="E110" s="279" t="s">
        <v>27</v>
      </c>
      <c r="F110" s="412" t="s">
        <v>194</v>
      </c>
      <c r="G110" s="413"/>
      <c r="H110" s="368" t="s">
        <v>196</v>
      </c>
      <c r="I110" s="407"/>
      <c r="J110" s="407"/>
      <c r="K110" s="84"/>
      <c r="L110" s="84"/>
      <c r="M110" s="84"/>
      <c r="N110" s="123"/>
      <c r="Q110" s="166">
        <f>D110</f>
        <v>0</v>
      </c>
    </row>
    <row r="111" spans="2:18" ht="18.600000000000001" customHeight="1" x14ac:dyDescent="0.4">
      <c r="B111" s="426"/>
      <c r="C111" s="409"/>
      <c r="D111" s="416"/>
      <c r="E111" s="380"/>
      <c r="F111" s="94" t="s">
        <v>195</v>
      </c>
      <c r="G111" s="110"/>
      <c r="H111" s="111"/>
      <c r="I111" s="168"/>
      <c r="J111" s="112"/>
      <c r="K111" s="96"/>
      <c r="L111" s="96"/>
      <c r="M111" s="96"/>
      <c r="N111" s="124"/>
    </row>
    <row r="112" spans="2:18" ht="18.600000000000001" customHeight="1" x14ac:dyDescent="0.4">
      <c r="B112" s="426"/>
      <c r="C112" s="414" t="s">
        <v>183</v>
      </c>
      <c r="D112" s="419">
        <f>IF(H112="","",ROUND(H112*J112,1))</f>
        <v>0</v>
      </c>
      <c r="E112" s="321" t="s">
        <v>184</v>
      </c>
      <c r="F112" s="421" t="s">
        <v>197</v>
      </c>
      <c r="G112" s="422"/>
      <c r="H112" s="177">
        <f>D106</f>
        <v>0</v>
      </c>
      <c r="I112" s="8" t="str">
        <f>IF(H112="","","×")</f>
        <v>×</v>
      </c>
      <c r="J112" s="191">
        <v>5</v>
      </c>
      <c r="K112" s="2"/>
      <c r="L112" s="2"/>
      <c r="M112" s="2"/>
      <c r="N112" s="122"/>
    </row>
    <row r="113" spans="2:17" ht="18.600000000000001" customHeight="1" thickBot="1" x14ac:dyDescent="0.45">
      <c r="B113" s="427"/>
      <c r="C113" s="428"/>
      <c r="D113" s="429"/>
      <c r="E113" s="391"/>
      <c r="F113" s="430"/>
      <c r="G113" s="431"/>
      <c r="H113" s="127"/>
      <c r="I113" s="169"/>
      <c r="J113" s="128"/>
      <c r="K113" s="128"/>
      <c r="L113" s="128"/>
      <c r="M113" s="128"/>
      <c r="N113" s="129"/>
    </row>
    <row r="114" spans="2:17" ht="18.600000000000001" customHeight="1" x14ac:dyDescent="0.4">
      <c r="B114" s="433"/>
      <c r="C114" s="434" t="s">
        <v>188</v>
      </c>
      <c r="D114" s="435"/>
      <c r="E114" s="336" t="s">
        <v>24</v>
      </c>
      <c r="F114" s="118" t="s">
        <v>185</v>
      </c>
      <c r="G114" s="119">
        <v>3</v>
      </c>
      <c r="H114" s="403" t="s">
        <v>187</v>
      </c>
      <c r="I114" s="404"/>
      <c r="J114" s="120"/>
      <c r="K114" s="79"/>
      <c r="L114" s="79"/>
      <c r="M114" s="79"/>
      <c r="N114" s="121"/>
      <c r="P114" s="166">
        <f>D114</f>
        <v>0</v>
      </c>
    </row>
    <row r="115" spans="2:17" ht="18.600000000000001" customHeight="1" x14ac:dyDescent="0.4">
      <c r="B115" s="426"/>
      <c r="C115" s="408"/>
      <c r="D115" s="410"/>
      <c r="E115" s="321"/>
      <c r="F115" s="85" t="s">
        <v>186</v>
      </c>
      <c r="G115" s="90" t="s">
        <v>193</v>
      </c>
      <c r="H115" s="87"/>
      <c r="I115" s="142"/>
      <c r="J115" s="89"/>
      <c r="K115" s="2"/>
      <c r="L115" s="2"/>
      <c r="M115" s="2"/>
      <c r="N115" s="122"/>
    </row>
    <row r="116" spans="2:17" ht="18.600000000000001" customHeight="1" x14ac:dyDescent="0.4">
      <c r="B116" s="426"/>
      <c r="C116" s="414" t="s">
        <v>191</v>
      </c>
      <c r="D116" s="415"/>
      <c r="E116" s="279" t="s">
        <v>24</v>
      </c>
      <c r="F116" s="82" t="s">
        <v>189</v>
      </c>
      <c r="G116" s="109"/>
      <c r="H116" s="199" t="s">
        <v>302</v>
      </c>
      <c r="I116" s="167" t="str">
        <f>IF(H116="","","～")</f>
        <v>～</v>
      </c>
      <c r="J116" s="200" t="s">
        <v>303</v>
      </c>
      <c r="K116" s="84"/>
      <c r="L116" s="84"/>
      <c r="M116" s="84"/>
      <c r="N116" s="123"/>
    </row>
    <row r="117" spans="2:17" ht="18.600000000000001" customHeight="1" x14ac:dyDescent="0.4">
      <c r="B117" s="426"/>
      <c r="C117" s="409"/>
      <c r="D117" s="411"/>
      <c r="E117" s="380"/>
      <c r="F117" s="94" t="s">
        <v>190</v>
      </c>
      <c r="G117" s="110" t="s">
        <v>192</v>
      </c>
      <c r="H117" s="111"/>
      <c r="I117" s="168"/>
      <c r="J117" s="112"/>
      <c r="K117" s="96"/>
      <c r="L117" s="96"/>
      <c r="M117" s="96"/>
      <c r="N117" s="124"/>
    </row>
    <row r="118" spans="2:17" ht="18.600000000000001" customHeight="1" x14ac:dyDescent="0.4">
      <c r="B118" s="426"/>
      <c r="C118" s="408" t="s">
        <v>181</v>
      </c>
      <c r="D118" s="410"/>
      <c r="E118" s="321" t="s">
        <v>24</v>
      </c>
      <c r="F118" s="85" t="s">
        <v>189</v>
      </c>
      <c r="G118" s="113"/>
      <c r="H118" s="197"/>
      <c r="I118" s="142" t="str">
        <f>IF(H118="","","～")</f>
        <v/>
      </c>
      <c r="J118" s="198"/>
      <c r="K118" s="2"/>
      <c r="L118" s="2"/>
      <c r="M118" s="2"/>
      <c r="N118" s="122"/>
    </row>
    <row r="119" spans="2:17" ht="18.600000000000001" customHeight="1" x14ac:dyDescent="0.4">
      <c r="B119" s="426"/>
      <c r="C119" s="409"/>
      <c r="D119" s="411"/>
      <c r="E119" s="321"/>
      <c r="F119" s="85" t="s">
        <v>190</v>
      </c>
      <c r="G119" s="113" t="s">
        <v>192</v>
      </c>
      <c r="H119" s="87"/>
      <c r="I119" s="142"/>
      <c r="J119" s="89"/>
      <c r="K119" s="2"/>
      <c r="L119" s="2"/>
      <c r="M119" s="2"/>
      <c r="N119" s="122"/>
    </row>
    <row r="120" spans="2:17" ht="18.600000000000001" customHeight="1" x14ac:dyDescent="0.4">
      <c r="B120" s="426"/>
      <c r="C120" s="414" t="s">
        <v>182</v>
      </c>
      <c r="D120" s="415"/>
      <c r="E120" s="279" t="s">
        <v>27</v>
      </c>
      <c r="F120" s="412" t="s">
        <v>194</v>
      </c>
      <c r="G120" s="413"/>
      <c r="H120" s="368" t="s">
        <v>196</v>
      </c>
      <c r="I120" s="407"/>
      <c r="J120" s="407"/>
      <c r="K120" s="84"/>
      <c r="L120" s="84"/>
      <c r="M120" s="84"/>
      <c r="N120" s="123"/>
      <c r="Q120" s="166">
        <f>D120</f>
        <v>0</v>
      </c>
    </row>
    <row r="121" spans="2:17" ht="18.600000000000001" customHeight="1" x14ac:dyDescent="0.4">
      <c r="B121" s="426"/>
      <c r="C121" s="409"/>
      <c r="D121" s="416"/>
      <c r="E121" s="380"/>
      <c r="F121" s="94" t="s">
        <v>195</v>
      </c>
      <c r="G121" s="110"/>
      <c r="H121" s="111"/>
      <c r="I121" s="168"/>
      <c r="J121" s="112"/>
      <c r="K121" s="96"/>
      <c r="L121" s="96"/>
      <c r="M121" s="96"/>
      <c r="N121" s="124"/>
    </row>
    <row r="122" spans="2:17" ht="18.600000000000001" customHeight="1" x14ac:dyDescent="0.4">
      <c r="B122" s="426"/>
      <c r="C122" s="414" t="s">
        <v>183</v>
      </c>
      <c r="D122" s="419">
        <f>IF(H122="","",ROUND(H122*J122,1))</f>
        <v>0</v>
      </c>
      <c r="E122" s="321" t="s">
        <v>184</v>
      </c>
      <c r="F122" s="421" t="s">
        <v>197</v>
      </c>
      <c r="G122" s="422"/>
      <c r="H122" s="177">
        <f>D116</f>
        <v>0</v>
      </c>
      <c r="I122" s="8" t="str">
        <f>IF(H122="","","×")</f>
        <v>×</v>
      </c>
      <c r="J122" s="191">
        <v>5</v>
      </c>
      <c r="K122" s="2"/>
      <c r="L122" s="2"/>
      <c r="M122" s="2"/>
      <c r="N122" s="122"/>
    </row>
    <row r="123" spans="2:17" ht="18.600000000000001" customHeight="1" x14ac:dyDescent="0.4">
      <c r="B123" s="432"/>
      <c r="C123" s="409"/>
      <c r="D123" s="420"/>
      <c r="E123" s="380"/>
      <c r="F123" s="423"/>
      <c r="G123" s="424"/>
      <c r="H123" s="87"/>
      <c r="I123" s="8"/>
      <c r="J123" s="2"/>
      <c r="K123" s="2"/>
      <c r="L123" s="2"/>
      <c r="M123" s="2"/>
      <c r="N123" s="122"/>
    </row>
    <row r="124" spans="2:17" ht="18.600000000000001" customHeight="1" x14ac:dyDescent="0.4">
      <c r="B124" s="425"/>
      <c r="C124" s="414" t="s">
        <v>188</v>
      </c>
      <c r="D124" s="415"/>
      <c r="E124" s="279" t="s">
        <v>24</v>
      </c>
      <c r="F124" s="82" t="s">
        <v>185</v>
      </c>
      <c r="G124" s="114">
        <v>3</v>
      </c>
      <c r="H124" s="368" t="s">
        <v>187</v>
      </c>
      <c r="I124" s="369"/>
      <c r="J124" s="108"/>
      <c r="K124" s="84"/>
      <c r="L124" s="84"/>
      <c r="M124" s="84"/>
      <c r="N124" s="123"/>
      <c r="P124" s="166">
        <f>D124</f>
        <v>0</v>
      </c>
    </row>
    <row r="125" spans="2:17" ht="18.600000000000001" customHeight="1" x14ac:dyDescent="0.4">
      <c r="B125" s="426"/>
      <c r="C125" s="408"/>
      <c r="D125" s="410"/>
      <c r="E125" s="321"/>
      <c r="F125" s="85" t="s">
        <v>186</v>
      </c>
      <c r="G125" s="90" t="s">
        <v>193</v>
      </c>
      <c r="H125" s="87"/>
      <c r="I125" s="142"/>
      <c r="J125" s="89"/>
      <c r="K125" s="2"/>
      <c r="L125" s="2"/>
      <c r="M125" s="2"/>
      <c r="N125" s="122"/>
    </row>
    <row r="126" spans="2:17" ht="18.600000000000001" customHeight="1" x14ac:dyDescent="0.4">
      <c r="B126" s="426"/>
      <c r="C126" s="414" t="s">
        <v>191</v>
      </c>
      <c r="D126" s="415"/>
      <c r="E126" s="279" t="s">
        <v>24</v>
      </c>
      <c r="F126" s="82" t="s">
        <v>189</v>
      </c>
      <c r="G126" s="109"/>
      <c r="H126" s="199" t="s">
        <v>304</v>
      </c>
      <c r="I126" s="167" t="str">
        <f>IF(H126="","","～")</f>
        <v>～</v>
      </c>
      <c r="J126" s="200" t="s">
        <v>305</v>
      </c>
      <c r="K126" s="84"/>
      <c r="L126" s="84"/>
      <c r="M126" s="84"/>
      <c r="N126" s="123"/>
    </row>
    <row r="127" spans="2:17" ht="18.600000000000001" customHeight="1" x14ac:dyDescent="0.4">
      <c r="B127" s="426"/>
      <c r="C127" s="409"/>
      <c r="D127" s="411"/>
      <c r="E127" s="380"/>
      <c r="F127" s="94" t="s">
        <v>190</v>
      </c>
      <c r="G127" s="110" t="s">
        <v>192</v>
      </c>
      <c r="H127" s="111"/>
      <c r="I127" s="168"/>
      <c r="J127" s="112"/>
      <c r="K127" s="96"/>
      <c r="L127" s="96"/>
      <c r="M127" s="96"/>
      <c r="N127" s="124"/>
    </row>
    <row r="128" spans="2:17" ht="18.600000000000001" customHeight="1" x14ac:dyDescent="0.4">
      <c r="B128" s="426"/>
      <c r="C128" s="408" t="s">
        <v>181</v>
      </c>
      <c r="D128" s="410"/>
      <c r="E128" s="321" t="s">
        <v>24</v>
      </c>
      <c r="F128" s="85" t="s">
        <v>189</v>
      </c>
      <c r="G128" s="113"/>
      <c r="H128" s="197"/>
      <c r="I128" s="142" t="str">
        <f>IF(H128="","","～")</f>
        <v/>
      </c>
      <c r="J128" s="198"/>
      <c r="K128" s="2"/>
      <c r="L128" s="2"/>
      <c r="M128" s="2"/>
      <c r="N128" s="122"/>
    </row>
    <row r="129" spans="2:18" ht="18.600000000000001" customHeight="1" x14ac:dyDescent="0.4">
      <c r="B129" s="426"/>
      <c r="C129" s="409"/>
      <c r="D129" s="411"/>
      <c r="E129" s="321"/>
      <c r="F129" s="85" t="s">
        <v>190</v>
      </c>
      <c r="G129" s="113" t="s">
        <v>192</v>
      </c>
      <c r="H129" s="87"/>
      <c r="I129" s="142"/>
      <c r="J129" s="89"/>
      <c r="K129" s="2"/>
      <c r="L129" s="2"/>
      <c r="M129" s="2"/>
      <c r="N129" s="122"/>
    </row>
    <row r="130" spans="2:18" ht="18.600000000000001" customHeight="1" x14ac:dyDescent="0.4">
      <c r="B130" s="426"/>
      <c r="C130" s="414" t="s">
        <v>182</v>
      </c>
      <c r="D130" s="415"/>
      <c r="E130" s="279" t="s">
        <v>27</v>
      </c>
      <c r="F130" s="412" t="s">
        <v>194</v>
      </c>
      <c r="G130" s="413"/>
      <c r="H130" s="368" t="s">
        <v>196</v>
      </c>
      <c r="I130" s="407"/>
      <c r="J130" s="407"/>
      <c r="K130" s="84"/>
      <c r="L130" s="84"/>
      <c r="M130" s="84"/>
      <c r="N130" s="123"/>
      <c r="Q130" s="166">
        <f>D130</f>
        <v>0</v>
      </c>
    </row>
    <row r="131" spans="2:18" ht="18.600000000000001" customHeight="1" x14ac:dyDescent="0.4">
      <c r="B131" s="426"/>
      <c r="C131" s="409"/>
      <c r="D131" s="416"/>
      <c r="E131" s="380"/>
      <c r="F131" s="94" t="s">
        <v>195</v>
      </c>
      <c r="G131" s="110"/>
      <c r="H131" s="111"/>
      <c r="I131" s="168"/>
      <c r="J131" s="112"/>
      <c r="K131" s="96"/>
      <c r="L131" s="96"/>
      <c r="M131" s="96"/>
      <c r="N131" s="124"/>
    </row>
    <row r="132" spans="2:18" ht="18.600000000000001" customHeight="1" x14ac:dyDescent="0.4">
      <c r="B132" s="426"/>
      <c r="C132" s="414" t="s">
        <v>183</v>
      </c>
      <c r="D132" s="419">
        <f>IF(H132="","",ROUND(H132*J132,1))</f>
        <v>0</v>
      </c>
      <c r="E132" s="321" t="s">
        <v>184</v>
      </c>
      <c r="F132" s="421" t="s">
        <v>197</v>
      </c>
      <c r="G132" s="422"/>
      <c r="H132" s="177">
        <f>D126</f>
        <v>0</v>
      </c>
      <c r="I132" s="8" t="str">
        <f>IF(H132="","","×")</f>
        <v>×</v>
      </c>
      <c r="J132" s="191">
        <v>5</v>
      </c>
      <c r="K132" s="2"/>
      <c r="L132" s="2"/>
      <c r="M132" s="2"/>
      <c r="N132" s="122"/>
    </row>
    <row r="133" spans="2:18" ht="18.600000000000001" customHeight="1" x14ac:dyDescent="0.4">
      <c r="B133" s="432"/>
      <c r="C133" s="409"/>
      <c r="D133" s="420"/>
      <c r="E133" s="380"/>
      <c r="F133" s="423"/>
      <c r="G133" s="424"/>
      <c r="H133" s="111"/>
      <c r="I133" s="99"/>
      <c r="J133" s="96"/>
      <c r="K133" s="96"/>
      <c r="L133" s="96"/>
      <c r="M133" s="96"/>
      <c r="N133" s="124"/>
    </row>
    <row r="134" spans="2:18" ht="18.600000000000001" customHeight="1" x14ac:dyDescent="0.4">
      <c r="B134" s="425"/>
      <c r="C134" s="414" t="s">
        <v>188</v>
      </c>
      <c r="D134" s="415"/>
      <c r="E134" s="279" t="s">
        <v>24</v>
      </c>
      <c r="F134" s="82" t="s">
        <v>185</v>
      </c>
      <c r="G134" s="114">
        <v>3</v>
      </c>
      <c r="H134" s="368" t="s">
        <v>187</v>
      </c>
      <c r="I134" s="369"/>
      <c r="J134" s="108"/>
      <c r="K134" s="84"/>
      <c r="L134" s="84"/>
      <c r="M134" s="84"/>
      <c r="N134" s="123"/>
      <c r="P134" s="166">
        <f>D134</f>
        <v>0</v>
      </c>
    </row>
    <row r="135" spans="2:18" ht="18.600000000000001" customHeight="1" x14ac:dyDescent="0.4">
      <c r="B135" s="426"/>
      <c r="C135" s="408"/>
      <c r="D135" s="410"/>
      <c r="E135" s="321"/>
      <c r="F135" s="85" t="s">
        <v>186</v>
      </c>
      <c r="G135" s="90" t="s">
        <v>193</v>
      </c>
      <c r="H135" s="87"/>
      <c r="I135" s="142"/>
      <c r="J135" s="89"/>
      <c r="K135" s="2"/>
      <c r="L135" s="2"/>
      <c r="M135" s="2"/>
      <c r="N135" s="122"/>
    </row>
    <row r="136" spans="2:18" ht="18.600000000000001" customHeight="1" x14ac:dyDescent="0.4">
      <c r="B136" s="426"/>
      <c r="C136" s="414" t="s">
        <v>191</v>
      </c>
      <c r="D136" s="415"/>
      <c r="E136" s="279" t="s">
        <v>24</v>
      </c>
      <c r="F136" s="82" t="s">
        <v>189</v>
      </c>
      <c r="G136" s="109"/>
      <c r="H136" s="199" t="s">
        <v>306</v>
      </c>
      <c r="I136" s="167" t="str">
        <f>IF(H136="","","～")</f>
        <v>～</v>
      </c>
      <c r="J136" s="200" t="s">
        <v>307</v>
      </c>
      <c r="K136" s="84"/>
      <c r="L136" s="84"/>
      <c r="M136" s="84"/>
      <c r="N136" s="123"/>
    </row>
    <row r="137" spans="2:18" ht="18.600000000000001" customHeight="1" x14ac:dyDescent="0.4">
      <c r="B137" s="426"/>
      <c r="C137" s="409"/>
      <c r="D137" s="411"/>
      <c r="E137" s="380"/>
      <c r="F137" s="94" t="s">
        <v>190</v>
      </c>
      <c r="G137" s="110" t="s">
        <v>192</v>
      </c>
      <c r="H137" s="111"/>
      <c r="I137" s="168"/>
      <c r="J137" s="112"/>
      <c r="K137" s="96"/>
      <c r="L137" s="96"/>
      <c r="M137" s="96"/>
      <c r="N137" s="124"/>
    </row>
    <row r="138" spans="2:18" ht="18.600000000000001" customHeight="1" x14ac:dyDescent="0.4">
      <c r="B138" s="426"/>
      <c r="C138" s="408" t="s">
        <v>181</v>
      </c>
      <c r="D138" s="410"/>
      <c r="E138" s="321" t="s">
        <v>24</v>
      </c>
      <c r="F138" s="85" t="s">
        <v>189</v>
      </c>
      <c r="G138" s="113"/>
      <c r="H138" s="197"/>
      <c r="I138" s="142" t="str">
        <f>IF(H138="","","～")</f>
        <v/>
      </c>
      <c r="J138" s="198"/>
      <c r="K138" s="2"/>
      <c r="L138" s="2"/>
      <c r="M138" s="2"/>
      <c r="N138" s="122"/>
    </row>
    <row r="139" spans="2:18" ht="18.600000000000001" customHeight="1" x14ac:dyDescent="0.4">
      <c r="B139" s="426"/>
      <c r="C139" s="409"/>
      <c r="D139" s="411"/>
      <c r="E139" s="321"/>
      <c r="F139" s="85" t="s">
        <v>190</v>
      </c>
      <c r="G139" s="113" t="s">
        <v>192</v>
      </c>
      <c r="H139" s="87"/>
      <c r="I139" s="142"/>
      <c r="J139" s="89"/>
      <c r="K139" s="2"/>
      <c r="L139" s="2"/>
      <c r="M139" s="2"/>
      <c r="N139" s="122"/>
    </row>
    <row r="140" spans="2:18" ht="18.600000000000001" customHeight="1" x14ac:dyDescent="0.4">
      <c r="B140" s="426"/>
      <c r="C140" s="414" t="s">
        <v>182</v>
      </c>
      <c r="D140" s="415"/>
      <c r="E140" s="279" t="s">
        <v>27</v>
      </c>
      <c r="F140" s="412" t="s">
        <v>194</v>
      </c>
      <c r="G140" s="413"/>
      <c r="H140" s="368" t="s">
        <v>196</v>
      </c>
      <c r="I140" s="407"/>
      <c r="J140" s="407"/>
      <c r="K140" s="84"/>
      <c r="L140" s="84"/>
      <c r="M140" s="84"/>
      <c r="N140" s="123"/>
      <c r="Q140" s="166">
        <f>D140</f>
        <v>0</v>
      </c>
    </row>
    <row r="141" spans="2:18" ht="18.600000000000001" customHeight="1" x14ac:dyDescent="0.4">
      <c r="B141" s="426"/>
      <c r="C141" s="409"/>
      <c r="D141" s="416"/>
      <c r="E141" s="380"/>
      <c r="F141" s="94" t="s">
        <v>195</v>
      </c>
      <c r="G141" s="110"/>
      <c r="H141" s="111"/>
      <c r="I141" s="168"/>
      <c r="J141" s="112"/>
      <c r="K141" s="96"/>
      <c r="L141" s="96"/>
      <c r="M141" s="96"/>
      <c r="N141" s="124"/>
    </row>
    <row r="142" spans="2:18" ht="18.600000000000001" customHeight="1" x14ac:dyDescent="0.4">
      <c r="B142" s="426"/>
      <c r="C142" s="408" t="s">
        <v>284</v>
      </c>
      <c r="D142" s="410"/>
      <c r="E142" s="279" t="s">
        <v>27</v>
      </c>
      <c r="F142" s="82" t="s">
        <v>285</v>
      </c>
      <c r="G142" s="109"/>
      <c r="H142" s="368" t="s">
        <v>308</v>
      </c>
      <c r="I142" s="407"/>
      <c r="J142" s="407"/>
      <c r="K142" s="84"/>
      <c r="L142" s="84"/>
      <c r="M142" s="84"/>
      <c r="N142" s="123"/>
      <c r="R142" s="166">
        <f>D142</f>
        <v>0</v>
      </c>
    </row>
    <row r="143" spans="2:18" ht="18.600000000000001" customHeight="1" x14ac:dyDescent="0.4">
      <c r="B143" s="426"/>
      <c r="C143" s="409"/>
      <c r="D143" s="411"/>
      <c r="E143" s="380"/>
      <c r="F143" s="94" t="s">
        <v>286</v>
      </c>
      <c r="G143" s="110"/>
      <c r="H143" s="111"/>
      <c r="I143" s="168"/>
      <c r="J143" s="112"/>
      <c r="K143" s="96"/>
      <c r="L143" s="96"/>
      <c r="M143" s="96"/>
      <c r="N143" s="124"/>
    </row>
    <row r="144" spans="2:18" ht="18.600000000000001" customHeight="1" x14ac:dyDescent="0.4">
      <c r="B144" s="426"/>
      <c r="C144" s="414" t="s">
        <v>183</v>
      </c>
      <c r="D144" s="419">
        <f>IF(H144="","",ROUND(H144*J144,1))</f>
        <v>0</v>
      </c>
      <c r="E144" s="321" t="s">
        <v>184</v>
      </c>
      <c r="F144" s="421" t="s">
        <v>197</v>
      </c>
      <c r="G144" s="422"/>
      <c r="H144" s="177">
        <f>D136</f>
        <v>0</v>
      </c>
      <c r="I144" s="8" t="str">
        <f>IF(H144="","","×")</f>
        <v>×</v>
      </c>
      <c r="J144" s="191">
        <v>5</v>
      </c>
      <c r="K144" s="2"/>
      <c r="L144" s="2"/>
      <c r="M144" s="2"/>
      <c r="N144" s="122"/>
    </row>
    <row r="145" spans="2:18" ht="18.600000000000001" customHeight="1" x14ac:dyDescent="0.4">
      <c r="B145" s="432"/>
      <c r="C145" s="409"/>
      <c r="D145" s="420"/>
      <c r="E145" s="380"/>
      <c r="F145" s="423"/>
      <c r="G145" s="424"/>
      <c r="H145" s="87"/>
      <c r="I145" s="8"/>
      <c r="J145" s="2"/>
      <c r="K145" s="2"/>
      <c r="L145" s="2"/>
      <c r="M145" s="2"/>
      <c r="N145" s="122"/>
    </row>
    <row r="146" spans="2:18" ht="18.600000000000001" customHeight="1" x14ac:dyDescent="0.4">
      <c r="B146" s="425"/>
      <c r="C146" s="414" t="s">
        <v>188</v>
      </c>
      <c r="D146" s="415"/>
      <c r="E146" s="279" t="s">
        <v>24</v>
      </c>
      <c r="F146" s="82" t="s">
        <v>185</v>
      </c>
      <c r="G146" s="114">
        <v>3</v>
      </c>
      <c r="H146" s="368" t="s">
        <v>187</v>
      </c>
      <c r="I146" s="369"/>
      <c r="J146" s="108"/>
      <c r="K146" s="84"/>
      <c r="L146" s="84"/>
      <c r="M146" s="84"/>
      <c r="N146" s="123"/>
      <c r="P146" s="166">
        <f>D146</f>
        <v>0</v>
      </c>
    </row>
    <row r="147" spans="2:18" ht="18.600000000000001" customHeight="1" x14ac:dyDescent="0.4">
      <c r="B147" s="426"/>
      <c r="C147" s="408"/>
      <c r="D147" s="410"/>
      <c r="E147" s="321"/>
      <c r="F147" s="85" t="s">
        <v>186</v>
      </c>
      <c r="G147" s="90" t="s">
        <v>193</v>
      </c>
      <c r="H147" s="87"/>
      <c r="I147" s="142"/>
      <c r="J147" s="89"/>
      <c r="K147" s="2"/>
      <c r="L147" s="2"/>
      <c r="M147" s="2"/>
      <c r="N147" s="122"/>
    </row>
    <row r="148" spans="2:18" ht="18.600000000000001" customHeight="1" x14ac:dyDescent="0.4">
      <c r="B148" s="426"/>
      <c r="C148" s="414" t="s">
        <v>191</v>
      </c>
      <c r="D148" s="415"/>
      <c r="E148" s="279" t="s">
        <v>24</v>
      </c>
      <c r="F148" s="82" t="s">
        <v>189</v>
      </c>
      <c r="G148" s="109"/>
      <c r="H148" s="199" t="s">
        <v>309</v>
      </c>
      <c r="I148" s="167" t="str">
        <f>IF(H148="","","～")</f>
        <v>～</v>
      </c>
      <c r="J148" s="200" t="s">
        <v>310</v>
      </c>
      <c r="K148" s="84"/>
      <c r="L148" s="84"/>
      <c r="M148" s="84"/>
      <c r="N148" s="123"/>
    </row>
    <row r="149" spans="2:18" ht="18.600000000000001" customHeight="1" x14ac:dyDescent="0.4">
      <c r="B149" s="426"/>
      <c r="C149" s="409"/>
      <c r="D149" s="411"/>
      <c r="E149" s="380"/>
      <c r="F149" s="94" t="s">
        <v>190</v>
      </c>
      <c r="G149" s="110" t="s">
        <v>192</v>
      </c>
      <c r="H149" s="111"/>
      <c r="I149" s="168"/>
      <c r="J149" s="112"/>
      <c r="K149" s="96"/>
      <c r="L149" s="96"/>
      <c r="M149" s="96"/>
      <c r="N149" s="124"/>
    </row>
    <row r="150" spans="2:18" ht="18.600000000000001" customHeight="1" x14ac:dyDescent="0.4">
      <c r="B150" s="426"/>
      <c r="C150" s="408" t="s">
        <v>181</v>
      </c>
      <c r="D150" s="410"/>
      <c r="E150" s="321" t="s">
        <v>24</v>
      </c>
      <c r="F150" s="85" t="s">
        <v>189</v>
      </c>
      <c r="G150" s="113"/>
      <c r="H150" s="197"/>
      <c r="I150" s="142" t="str">
        <f>IF(H150="","","～")</f>
        <v/>
      </c>
      <c r="J150" s="198"/>
      <c r="K150" s="2"/>
      <c r="L150" s="2"/>
      <c r="M150" s="2"/>
      <c r="N150" s="122"/>
    </row>
    <row r="151" spans="2:18" ht="18.600000000000001" customHeight="1" x14ac:dyDescent="0.4">
      <c r="B151" s="426"/>
      <c r="C151" s="409"/>
      <c r="D151" s="411"/>
      <c r="E151" s="321"/>
      <c r="F151" s="85" t="s">
        <v>190</v>
      </c>
      <c r="G151" s="113" t="s">
        <v>192</v>
      </c>
      <c r="H151" s="87"/>
      <c r="I151" s="142"/>
      <c r="J151" s="89"/>
      <c r="K151" s="2"/>
      <c r="L151" s="2"/>
      <c r="M151" s="2"/>
      <c r="N151" s="122"/>
    </row>
    <row r="152" spans="2:18" ht="18.600000000000001" customHeight="1" x14ac:dyDescent="0.4">
      <c r="B152" s="426"/>
      <c r="C152" s="414" t="s">
        <v>182</v>
      </c>
      <c r="D152" s="415"/>
      <c r="E152" s="279" t="s">
        <v>27</v>
      </c>
      <c r="F152" s="412" t="s">
        <v>194</v>
      </c>
      <c r="G152" s="413"/>
      <c r="H152" s="368" t="s">
        <v>196</v>
      </c>
      <c r="I152" s="407"/>
      <c r="J152" s="407"/>
      <c r="K152" s="84"/>
      <c r="L152" s="84"/>
      <c r="M152" s="84"/>
      <c r="N152" s="123"/>
      <c r="Q152" s="166">
        <f>D152</f>
        <v>0</v>
      </c>
    </row>
    <row r="153" spans="2:18" ht="18.600000000000001" customHeight="1" x14ac:dyDescent="0.4">
      <c r="B153" s="426"/>
      <c r="C153" s="409"/>
      <c r="D153" s="416"/>
      <c r="E153" s="380"/>
      <c r="F153" s="94" t="s">
        <v>195</v>
      </c>
      <c r="G153" s="110"/>
      <c r="H153" s="111"/>
      <c r="I153" s="168"/>
      <c r="J153" s="112"/>
      <c r="K153" s="96"/>
      <c r="L153" s="96"/>
      <c r="M153" s="96"/>
      <c r="N153" s="124"/>
    </row>
    <row r="154" spans="2:18" ht="18.600000000000001" customHeight="1" x14ac:dyDescent="0.4">
      <c r="B154" s="426"/>
      <c r="C154" s="408" t="s">
        <v>284</v>
      </c>
      <c r="D154" s="410"/>
      <c r="E154" s="279" t="s">
        <v>27</v>
      </c>
      <c r="F154" s="82" t="s">
        <v>285</v>
      </c>
      <c r="G154" s="109"/>
      <c r="H154" s="368" t="s">
        <v>311</v>
      </c>
      <c r="I154" s="407"/>
      <c r="J154" s="407"/>
      <c r="K154" s="84"/>
      <c r="L154" s="84"/>
      <c r="M154" s="84"/>
      <c r="N154" s="123"/>
      <c r="R154" s="166">
        <f>D154</f>
        <v>0</v>
      </c>
    </row>
    <row r="155" spans="2:18" ht="18.600000000000001" customHeight="1" x14ac:dyDescent="0.4">
      <c r="B155" s="426"/>
      <c r="C155" s="409"/>
      <c r="D155" s="411"/>
      <c r="E155" s="380"/>
      <c r="F155" s="94" t="s">
        <v>286</v>
      </c>
      <c r="G155" s="110"/>
      <c r="H155" s="111"/>
      <c r="I155" s="168"/>
      <c r="J155" s="112"/>
      <c r="K155" s="96"/>
      <c r="L155" s="96"/>
      <c r="M155" s="96"/>
      <c r="N155" s="124"/>
    </row>
    <row r="156" spans="2:18" ht="18.600000000000001" customHeight="1" x14ac:dyDescent="0.4">
      <c r="B156" s="426"/>
      <c r="C156" s="414" t="s">
        <v>183</v>
      </c>
      <c r="D156" s="419">
        <f>IF(H156="","",ROUND(H156*J156,1))</f>
        <v>0</v>
      </c>
      <c r="E156" s="321" t="s">
        <v>184</v>
      </c>
      <c r="F156" s="421" t="s">
        <v>197</v>
      </c>
      <c r="G156" s="422"/>
      <c r="H156" s="177">
        <f>D148</f>
        <v>0</v>
      </c>
      <c r="I156" s="8" t="str">
        <f>IF(H156="","","×")</f>
        <v>×</v>
      </c>
      <c r="J156" s="191">
        <v>5</v>
      </c>
      <c r="K156" s="2"/>
      <c r="L156" s="2"/>
      <c r="M156" s="2"/>
      <c r="N156" s="122"/>
    </row>
    <row r="157" spans="2:18" ht="18.600000000000001" customHeight="1" x14ac:dyDescent="0.4">
      <c r="B157" s="432"/>
      <c r="C157" s="409"/>
      <c r="D157" s="420"/>
      <c r="E157" s="380"/>
      <c r="F157" s="423"/>
      <c r="G157" s="424"/>
      <c r="H157" s="111"/>
      <c r="I157" s="99"/>
      <c r="J157" s="96"/>
      <c r="K157" s="96"/>
      <c r="L157" s="96"/>
      <c r="M157" s="96"/>
      <c r="N157" s="124"/>
    </row>
    <row r="158" spans="2:18" ht="18.600000000000001" customHeight="1" x14ac:dyDescent="0.4">
      <c r="B158" s="425"/>
      <c r="C158" s="414" t="s">
        <v>188</v>
      </c>
      <c r="D158" s="415"/>
      <c r="E158" s="279" t="s">
        <v>24</v>
      </c>
      <c r="F158" s="82" t="s">
        <v>185</v>
      </c>
      <c r="G158" s="114">
        <v>3</v>
      </c>
      <c r="H158" s="368" t="s">
        <v>187</v>
      </c>
      <c r="I158" s="369"/>
      <c r="J158" s="108"/>
      <c r="K158" s="84"/>
      <c r="L158" s="84"/>
      <c r="M158" s="84"/>
      <c r="N158" s="123"/>
      <c r="P158" s="166">
        <f>D158</f>
        <v>0</v>
      </c>
    </row>
    <row r="159" spans="2:18" ht="18.600000000000001" customHeight="1" x14ac:dyDescent="0.4">
      <c r="B159" s="426"/>
      <c r="C159" s="408"/>
      <c r="D159" s="410"/>
      <c r="E159" s="321"/>
      <c r="F159" s="85" t="s">
        <v>186</v>
      </c>
      <c r="G159" s="90" t="s">
        <v>193</v>
      </c>
      <c r="H159" s="87"/>
      <c r="I159" s="142"/>
      <c r="J159" s="89"/>
      <c r="K159" s="2"/>
      <c r="L159" s="2"/>
      <c r="M159" s="2"/>
      <c r="N159" s="122"/>
    </row>
    <row r="160" spans="2:18" ht="18.600000000000001" customHeight="1" x14ac:dyDescent="0.4">
      <c r="B160" s="426"/>
      <c r="C160" s="414" t="s">
        <v>191</v>
      </c>
      <c r="D160" s="415"/>
      <c r="E160" s="279" t="s">
        <v>24</v>
      </c>
      <c r="F160" s="82" t="s">
        <v>189</v>
      </c>
      <c r="G160" s="109"/>
      <c r="H160" s="199" t="s">
        <v>312</v>
      </c>
      <c r="I160" s="167" t="str">
        <f>IF(H160="","","～")</f>
        <v>～</v>
      </c>
      <c r="J160" s="200" t="s">
        <v>313</v>
      </c>
      <c r="K160" s="84"/>
      <c r="L160" s="84"/>
      <c r="M160" s="84"/>
      <c r="N160" s="123"/>
    </row>
    <row r="161" spans="2:18" ht="18.600000000000001" customHeight="1" x14ac:dyDescent="0.4">
      <c r="B161" s="426"/>
      <c r="C161" s="409"/>
      <c r="D161" s="411"/>
      <c r="E161" s="380"/>
      <c r="F161" s="94" t="s">
        <v>190</v>
      </c>
      <c r="G161" s="110" t="s">
        <v>192</v>
      </c>
      <c r="H161" s="111"/>
      <c r="I161" s="168"/>
      <c r="J161" s="112"/>
      <c r="K161" s="96"/>
      <c r="L161" s="96"/>
      <c r="M161" s="96"/>
      <c r="N161" s="124"/>
    </row>
    <row r="162" spans="2:18" ht="18.600000000000001" customHeight="1" x14ac:dyDescent="0.4">
      <c r="B162" s="426"/>
      <c r="C162" s="408" t="s">
        <v>181</v>
      </c>
      <c r="D162" s="410"/>
      <c r="E162" s="321" t="s">
        <v>24</v>
      </c>
      <c r="F162" s="85" t="s">
        <v>189</v>
      </c>
      <c r="G162" s="113"/>
      <c r="H162" s="197"/>
      <c r="I162" s="142" t="str">
        <f>IF(H162="","","～")</f>
        <v/>
      </c>
      <c r="J162" s="198"/>
      <c r="K162" s="2"/>
      <c r="L162" s="2"/>
      <c r="M162" s="2"/>
      <c r="N162" s="122"/>
    </row>
    <row r="163" spans="2:18" ht="18.600000000000001" customHeight="1" x14ac:dyDescent="0.4">
      <c r="B163" s="426"/>
      <c r="C163" s="409"/>
      <c r="D163" s="411"/>
      <c r="E163" s="321"/>
      <c r="F163" s="85" t="s">
        <v>190</v>
      </c>
      <c r="G163" s="113" t="s">
        <v>192</v>
      </c>
      <c r="H163" s="87"/>
      <c r="I163" s="142"/>
      <c r="J163" s="89"/>
      <c r="K163" s="2"/>
      <c r="L163" s="2"/>
      <c r="M163" s="2"/>
      <c r="N163" s="122"/>
    </row>
    <row r="164" spans="2:18" ht="18.600000000000001" customHeight="1" x14ac:dyDescent="0.4">
      <c r="B164" s="426"/>
      <c r="C164" s="414" t="s">
        <v>182</v>
      </c>
      <c r="D164" s="415"/>
      <c r="E164" s="279" t="s">
        <v>27</v>
      </c>
      <c r="F164" s="412" t="s">
        <v>194</v>
      </c>
      <c r="G164" s="413"/>
      <c r="H164" s="368" t="s">
        <v>196</v>
      </c>
      <c r="I164" s="407"/>
      <c r="J164" s="407"/>
      <c r="K164" s="84"/>
      <c r="L164" s="84"/>
      <c r="M164" s="84"/>
      <c r="N164" s="123"/>
      <c r="Q164" s="166">
        <f>D164</f>
        <v>0</v>
      </c>
    </row>
    <row r="165" spans="2:18" ht="18.600000000000001" customHeight="1" x14ac:dyDescent="0.4">
      <c r="B165" s="426"/>
      <c r="C165" s="409"/>
      <c r="D165" s="416"/>
      <c r="E165" s="380"/>
      <c r="F165" s="94" t="s">
        <v>195</v>
      </c>
      <c r="G165" s="110"/>
      <c r="H165" s="111"/>
      <c r="I165" s="168"/>
      <c r="J165" s="112"/>
      <c r="K165" s="96"/>
      <c r="L165" s="96"/>
      <c r="M165" s="96"/>
      <c r="N165" s="124"/>
    </row>
    <row r="166" spans="2:18" ht="18.600000000000001" customHeight="1" x14ac:dyDescent="0.4">
      <c r="B166" s="426"/>
      <c r="C166" s="414" t="s">
        <v>183</v>
      </c>
      <c r="D166" s="419">
        <f>IF(H166="","",ROUND(H166*J166,1))</f>
        <v>0</v>
      </c>
      <c r="E166" s="321" t="s">
        <v>184</v>
      </c>
      <c r="F166" s="421" t="s">
        <v>197</v>
      </c>
      <c r="G166" s="422"/>
      <c r="H166" s="177">
        <f>D160</f>
        <v>0</v>
      </c>
      <c r="I166" s="8" t="str">
        <f>IF(H166="","","×")</f>
        <v>×</v>
      </c>
      <c r="J166" s="191">
        <v>5</v>
      </c>
      <c r="K166" s="2"/>
      <c r="L166" s="2"/>
      <c r="M166" s="2"/>
      <c r="N166" s="122"/>
    </row>
    <row r="167" spans="2:18" ht="18.600000000000001" customHeight="1" thickBot="1" x14ac:dyDescent="0.45">
      <c r="B167" s="427"/>
      <c r="C167" s="428"/>
      <c r="D167" s="429"/>
      <c r="E167" s="391"/>
      <c r="F167" s="430"/>
      <c r="G167" s="431"/>
      <c r="H167" s="127"/>
      <c r="I167" s="169"/>
      <c r="J167" s="128"/>
      <c r="K167" s="128"/>
      <c r="L167" s="128"/>
      <c r="M167" s="128"/>
      <c r="N167" s="129"/>
    </row>
    <row r="168" spans="2:18" ht="18.600000000000001" customHeight="1" x14ac:dyDescent="0.4">
      <c r="B168" s="433"/>
      <c r="C168" s="434" t="s">
        <v>188</v>
      </c>
      <c r="D168" s="435"/>
      <c r="E168" s="336" t="s">
        <v>24</v>
      </c>
      <c r="F168" s="118" t="s">
        <v>185</v>
      </c>
      <c r="G168" s="119">
        <v>3</v>
      </c>
      <c r="H168" s="403" t="s">
        <v>187</v>
      </c>
      <c r="I168" s="404"/>
      <c r="J168" s="120"/>
      <c r="K168" s="79"/>
      <c r="L168" s="79"/>
      <c r="M168" s="79"/>
      <c r="N168" s="121"/>
      <c r="P168" s="166">
        <f>D168</f>
        <v>0</v>
      </c>
    </row>
    <row r="169" spans="2:18" ht="18.600000000000001" customHeight="1" x14ac:dyDescent="0.4">
      <c r="B169" s="426"/>
      <c r="C169" s="408"/>
      <c r="D169" s="410"/>
      <c r="E169" s="321"/>
      <c r="F169" s="85" t="s">
        <v>186</v>
      </c>
      <c r="G169" s="90" t="s">
        <v>193</v>
      </c>
      <c r="H169" s="87"/>
      <c r="I169" s="142"/>
      <c r="J169" s="89"/>
      <c r="K169" s="2"/>
      <c r="L169" s="2"/>
      <c r="M169" s="2"/>
      <c r="N169" s="122"/>
    </row>
    <row r="170" spans="2:18" ht="18.600000000000001" customHeight="1" x14ac:dyDescent="0.4">
      <c r="B170" s="426"/>
      <c r="C170" s="414" t="s">
        <v>191</v>
      </c>
      <c r="D170" s="415"/>
      <c r="E170" s="279" t="s">
        <v>24</v>
      </c>
      <c r="F170" s="82" t="s">
        <v>189</v>
      </c>
      <c r="G170" s="109"/>
      <c r="H170" s="199" t="s">
        <v>314</v>
      </c>
      <c r="I170" s="167" t="str">
        <f>IF(H170="","","～")</f>
        <v>～</v>
      </c>
      <c r="J170" s="200" t="s">
        <v>315</v>
      </c>
      <c r="K170" s="84"/>
      <c r="L170" s="84"/>
      <c r="M170" s="84"/>
      <c r="N170" s="123"/>
    </row>
    <row r="171" spans="2:18" ht="18.600000000000001" customHeight="1" x14ac:dyDescent="0.4">
      <c r="B171" s="426"/>
      <c r="C171" s="409"/>
      <c r="D171" s="411"/>
      <c r="E171" s="380"/>
      <c r="F171" s="94" t="s">
        <v>190</v>
      </c>
      <c r="G171" s="110" t="s">
        <v>192</v>
      </c>
      <c r="H171" s="111"/>
      <c r="I171" s="168"/>
      <c r="J171" s="112"/>
      <c r="K171" s="96"/>
      <c r="L171" s="96"/>
      <c r="M171" s="96"/>
      <c r="N171" s="124"/>
    </row>
    <row r="172" spans="2:18" ht="18.600000000000001" customHeight="1" x14ac:dyDescent="0.4">
      <c r="B172" s="426"/>
      <c r="C172" s="408" t="s">
        <v>181</v>
      </c>
      <c r="D172" s="410"/>
      <c r="E172" s="321" t="s">
        <v>24</v>
      </c>
      <c r="F172" s="85" t="s">
        <v>189</v>
      </c>
      <c r="G172" s="113"/>
      <c r="H172" s="197"/>
      <c r="I172" s="142" t="str">
        <f>IF(H172="","","～")</f>
        <v/>
      </c>
      <c r="J172" s="198"/>
      <c r="K172" s="2"/>
      <c r="L172" s="2"/>
      <c r="M172" s="2"/>
      <c r="N172" s="122"/>
    </row>
    <row r="173" spans="2:18" ht="18.600000000000001" customHeight="1" x14ac:dyDescent="0.4">
      <c r="B173" s="426"/>
      <c r="C173" s="409"/>
      <c r="D173" s="411"/>
      <c r="E173" s="321"/>
      <c r="F173" s="85" t="s">
        <v>190</v>
      </c>
      <c r="G173" s="113" t="s">
        <v>192</v>
      </c>
      <c r="H173" s="87"/>
      <c r="I173" s="142"/>
      <c r="J173" s="89"/>
      <c r="K173" s="2"/>
      <c r="L173" s="2"/>
      <c r="M173" s="2"/>
      <c r="N173" s="122"/>
    </row>
    <row r="174" spans="2:18" ht="18.600000000000001" customHeight="1" x14ac:dyDescent="0.4">
      <c r="B174" s="426"/>
      <c r="C174" s="414" t="s">
        <v>182</v>
      </c>
      <c r="D174" s="415"/>
      <c r="E174" s="279" t="s">
        <v>27</v>
      </c>
      <c r="F174" s="412" t="s">
        <v>194</v>
      </c>
      <c r="G174" s="413"/>
      <c r="H174" s="368" t="s">
        <v>196</v>
      </c>
      <c r="I174" s="407"/>
      <c r="J174" s="407"/>
      <c r="K174" s="84"/>
      <c r="L174" s="84"/>
      <c r="M174" s="84"/>
      <c r="N174" s="123"/>
      <c r="Q174" s="166">
        <f>D174</f>
        <v>0</v>
      </c>
    </row>
    <row r="175" spans="2:18" ht="18.600000000000001" customHeight="1" x14ac:dyDescent="0.4">
      <c r="B175" s="426"/>
      <c r="C175" s="409"/>
      <c r="D175" s="416"/>
      <c r="E175" s="380"/>
      <c r="F175" s="94" t="s">
        <v>195</v>
      </c>
      <c r="G175" s="110"/>
      <c r="H175" s="111"/>
      <c r="I175" s="168"/>
      <c r="J175" s="112"/>
      <c r="K175" s="96"/>
      <c r="L175" s="96"/>
      <c r="M175" s="96"/>
      <c r="N175" s="124"/>
    </row>
    <row r="176" spans="2:18" ht="18.600000000000001" customHeight="1" x14ac:dyDescent="0.4">
      <c r="B176" s="426"/>
      <c r="C176" s="408" t="s">
        <v>284</v>
      </c>
      <c r="D176" s="410"/>
      <c r="E176" s="279" t="s">
        <v>27</v>
      </c>
      <c r="F176" s="82" t="s">
        <v>317</v>
      </c>
      <c r="G176" s="109"/>
      <c r="H176" s="368" t="s">
        <v>316</v>
      </c>
      <c r="I176" s="407"/>
      <c r="J176" s="407"/>
      <c r="K176" s="84"/>
      <c r="L176" s="84"/>
      <c r="M176" s="84"/>
      <c r="N176" s="123"/>
      <c r="R176" s="166">
        <f>D176</f>
        <v>0</v>
      </c>
    </row>
    <row r="177" spans="2:18" ht="18.600000000000001" customHeight="1" x14ac:dyDescent="0.4">
      <c r="B177" s="426"/>
      <c r="C177" s="409"/>
      <c r="D177" s="411"/>
      <c r="E177" s="380"/>
      <c r="F177" s="94" t="s">
        <v>286</v>
      </c>
      <c r="G177" s="110"/>
      <c r="H177" s="111"/>
      <c r="I177" s="168"/>
      <c r="J177" s="112"/>
      <c r="K177" s="96"/>
      <c r="L177" s="96"/>
      <c r="M177" s="96"/>
      <c r="N177" s="124"/>
    </row>
    <row r="178" spans="2:18" ht="18.600000000000001" customHeight="1" x14ac:dyDescent="0.4">
      <c r="B178" s="426"/>
      <c r="C178" s="414" t="s">
        <v>183</v>
      </c>
      <c r="D178" s="419">
        <f>IF(H178="","",ROUND(H178*J178,1))</f>
        <v>0</v>
      </c>
      <c r="E178" s="321" t="s">
        <v>184</v>
      </c>
      <c r="F178" s="421" t="s">
        <v>197</v>
      </c>
      <c r="G178" s="422"/>
      <c r="H178" s="177">
        <f>D170</f>
        <v>0</v>
      </c>
      <c r="I178" s="8" t="str">
        <f>IF(H178="","","×")</f>
        <v>×</v>
      </c>
      <c r="J178" s="191">
        <v>5</v>
      </c>
      <c r="K178" s="2"/>
      <c r="L178" s="2"/>
      <c r="M178" s="2"/>
      <c r="N178" s="122"/>
    </row>
    <row r="179" spans="2:18" ht="18.600000000000001" customHeight="1" x14ac:dyDescent="0.4">
      <c r="B179" s="432"/>
      <c r="C179" s="409"/>
      <c r="D179" s="420"/>
      <c r="E179" s="380"/>
      <c r="F179" s="423"/>
      <c r="G179" s="424"/>
      <c r="H179" s="111"/>
      <c r="I179" s="99"/>
      <c r="J179" s="96"/>
      <c r="K179" s="96"/>
      <c r="L179" s="96"/>
      <c r="M179" s="96"/>
      <c r="N179" s="124"/>
    </row>
    <row r="180" spans="2:18" ht="18.600000000000001" customHeight="1" x14ac:dyDescent="0.4">
      <c r="B180" s="425"/>
      <c r="C180" s="414" t="s">
        <v>188</v>
      </c>
      <c r="D180" s="415"/>
      <c r="E180" s="279" t="s">
        <v>24</v>
      </c>
      <c r="F180" s="82" t="s">
        <v>185</v>
      </c>
      <c r="G180" s="114">
        <v>3</v>
      </c>
      <c r="H180" s="368" t="s">
        <v>187</v>
      </c>
      <c r="I180" s="369"/>
      <c r="J180" s="108"/>
      <c r="K180" s="84"/>
      <c r="L180" s="84"/>
      <c r="M180" s="84"/>
      <c r="N180" s="123"/>
      <c r="P180" s="166">
        <f>D180</f>
        <v>0</v>
      </c>
    </row>
    <row r="181" spans="2:18" ht="18.600000000000001" customHeight="1" x14ac:dyDescent="0.4">
      <c r="B181" s="426"/>
      <c r="C181" s="408"/>
      <c r="D181" s="410"/>
      <c r="E181" s="321"/>
      <c r="F181" s="85" t="s">
        <v>186</v>
      </c>
      <c r="G181" s="90" t="s">
        <v>193</v>
      </c>
      <c r="H181" s="87"/>
      <c r="I181" s="142"/>
      <c r="J181" s="89"/>
      <c r="K181" s="2"/>
      <c r="L181" s="2"/>
      <c r="M181" s="2"/>
      <c r="N181" s="122"/>
    </row>
    <row r="182" spans="2:18" ht="18.600000000000001" customHeight="1" x14ac:dyDescent="0.4">
      <c r="B182" s="426"/>
      <c r="C182" s="414" t="s">
        <v>191</v>
      </c>
      <c r="D182" s="415"/>
      <c r="E182" s="279" t="s">
        <v>24</v>
      </c>
      <c r="F182" s="82" t="s">
        <v>189</v>
      </c>
      <c r="G182" s="109"/>
      <c r="H182" s="199" t="s">
        <v>322</v>
      </c>
      <c r="I182" s="167" t="str">
        <f>IF(H182="","","～")</f>
        <v>～</v>
      </c>
      <c r="J182" s="200" t="s">
        <v>323</v>
      </c>
      <c r="K182" s="84"/>
      <c r="L182" s="84"/>
      <c r="M182" s="84"/>
      <c r="N182" s="123"/>
    </row>
    <row r="183" spans="2:18" ht="18.600000000000001" customHeight="1" x14ac:dyDescent="0.4">
      <c r="B183" s="426"/>
      <c r="C183" s="409"/>
      <c r="D183" s="411"/>
      <c r="E183" s="380"/>
      <c r="F183" s="94" t="s">
        <v>190</v>
      </c>
      <c r="G183" s="110" t="s">
        <v>192</v>
      </c>
      <c r="H183" s="111"/>
      <c r="I183" s="168"/>
      <c r="J183" s="112"/>
      <c r="K183" s="96"/>
      <c r="L183" s="96"/>
      <c r="M183" s="96"/>
      <c r="N183" s="124"/>
    </row>
    <row r="184" spans="2:18" ht="18.600000000000001" customHeight="1" x14ac:dyDescent="0.4">
      <c r="B184" s="426"/>
      <c r="C184" s="408" t="s">
        <v>181</v>
      </c>
      <c r="D184" s="410"/>
      <c r="E184" s="321" t="s">
        <v>24</v>
      </c>
      <c r="F184" s="85" t="s">
        <v>189</v>
      </c>
      <c r="G184" s="113"/>
      <c r="H184" s="197" t="s">
        <v>321</v>
      </c>
      <c r="I184" s="142" t="str">
        <f>IF(H184="","","～")</f>
        <v>～</v>
      </c>
      <c r="J184" s="198" t="s">
        <v>322</v>
      </c>
      <c r="K184" s="2"/>
      <c r="L184" s="2"/>
      <c r="M184" s="2"/>
      <c r="N184" s="122"/>
    </row>
    <row r="185" spans="2:18" ht="18.600000000000001" customHeight="1" x14ac:dyDescent="0.4">
      <c r="B185" s="426"/>
      <c r="C185" s="409"/>
      <c r="D185" s="411"/>
      <c r="E185" s="321"/>
      <c r="F185" s="85" t="s">
        <v>190</v>
      </c>
      <c r="G185" s="113" t="s">
        <v>192</v>
      </c>
      <c r="H185" s="87"/>
      <c r="I185" s="142"/>
      <c r="J185" s="89"/>
      <c r="K185" s="2"/>
      <c r="L185" s="2"/>
      <c r="M185" s="2"/>
      <c r="N185" s="122"/>
    </row>
    <row r="186" spans="2:18" ht="18.600000000000001" customHeight="1" x14ac:dyDescent="0.4">
      <c r="B186" s="426"/>
      <c r="C186" s="414" t="s">
        <v>182</v>
      </c>
      <c r="D186" s="415"/>
      <c r="E186" s="279" t="s">
        <v>27</v>
      </c>
      <c r="F186" s="412" t="s">
        <v>194</v>
      </c>
      <c r="G186" s="413"/>
      <c r="H186" s="368" t="s">
        <v>196</v>
      </c>
      <c r="I186" s="407"/>
      <c r="J186" s="407"/>
      <c r="K186" s="84"/>
      <c r="L186" s="84"/>
      <c r="M186" s="84"/>
      <c r="N186" s="123"/>
      <c r="Q186" s="166">
        <f>D186</f>
        <v>0</v>
      </c>
    </row>
    <row r="187" spans="2:18" ht="18.600000000000001" customHeight="1" x14ac:dyDescent="0.4">
      <c r="B187" s="426"/>
      <c r="C187" s="409"/>
      <c r="D187" s="416"/>
      <c r="E187" s="380"/>
      <c r="F187" s="94" t="s">
        <v>195</v>
      </c>
      <c r="G187" s="110"/>
      <c r="H187" s="111"/>
      <c r="I187" s="168"/>
      <c r="J187" s="112"/>
      <c r="K187" s="96"/>
      <c r="L187" s="96"/>
      <c r="M187" s="96"/>
      <c r="N187" s="124"/>
    </row>
    <row r="188" spans="2:18" ht="18.600000000000001" customHeight="1" x14ac:dyDescent="0.4">
      <c r="B188" s="426"/>
      <c r="C188" s="408" t="s">
        <v>284</v>
      </c>
      <c r="D188" s="410"/>
      <c r="E188" s="279" t="s">
        <v>27</v>
      </c>
      <c r="F188" s="82" t="s">
        <v>285</v>
      </c>
      <c r="G188" s="109"/>
      <c r="H188" s="368" t="s">
        <v>318</v>
      </c>
      <c r="I188" s="407"/>
      <c r="J188" s="407"/>
      <c r="K188" s="84"/>
      <c r="L188" s="84"/>
      <c r="M188" s="84"/>
      <c r="N188" s="123"/>
      <c r="R188" s="166">
        <f>D188</f>
        <v>0</v>
      </c>
    </row>
    <row r="189" spans="2:18" ht="18.600000000000001" customHeight="1" x14ac:dyDescent="0.4">
      <c r="B189" s="426"/>
      <c r="C189" s="409"/>
      <c r="D189" s="411"/>
      <c r="E189" s="380"/>
      <c r="F189" s="94" t="s">
        <v>286</v>
      </c>
      <c r="G189" s="110"/>
      <c r="H189" s="111"/>
      <c r="I189" s="168"/>
      <c r="J189" s="112"/>
      <c r="K189" s="96"/>
      <c r="L189" s="96"/>
      <c r="M189" s="96"/>
      <c r="N189" s="124"/>
    </row>
    <row r="190" spans="2:18" ht="18.600000000000001" customHeight="1" x14ac:dyDescent="0.4">
      <c r="B190" s="426"/>
      <c r="C190" s="414" t="s">
        <v>183</v>
      </c>
      <c r="D190" s="419">
        <f>IF(H190="","",ROUND(H190*J190,1))</f>
        <v>0</v>
      </c>
      <c r="E190" s="321" t="s">
        <v>184</v>
      </c>
      <c r="F190" s="421" t="s">
        <v>197</v>
      </c>
      <c r="G190" s="422"/>
      <c r="H190" s="177">
        <f>D182</f>
        <v>0</v>
      </c>
      <c r="I190" s="8" t="str">
        <f>IF(H190="","","×")</f>
        <v>×</v>
      </c>
      <c r="J190" s="191">
        <v>5</v>
      </c>
      <c r="K190" s="2"/>
      <c r="L190" s="2"/>
      <c r="M190" s="2"/>
      <c r="N190" s="122"/>
    </row>
    <row r="191" spans="2:18" ht="18.600000000000001" customHeight="1" x14ac:dyDescent="0.4">
      <c r="B191" s="432"/>
      <c r="C191" s="409"/>
      <c r="D191" s="420"/>
      <c r="E191" s="380"/>
      <c r="F191" s="423"/>
      <c r="G191" s="424"/>
      <c r="H191" s="87"/>
      <c r="I191" s="8"/>
      <c r="J191" s="2"/>
      <c r="K191" s="2"/>
      <c r="L191" s="2"/>
      <c r="M191" s="2"/>
      <c r="N191" s="122"/>
    </row>
    <row r="192" spans="2:18" ht="18.600000000000001" customHeight="1" x14ac:dyDescent="0.4">
      <c r="B192" s="425"/>
      <c r="C192" s="414" t="s">
        <v>188</v>
      </c>
      <c r="D192" s="415"/>
      <c r="E192" s="279" t="s">
        <v>24</v>
      </c>
      <c r="F192" s="82" t="s">
        <v>185</v>
      </c>
      <c r="G192" s="114">
        <v>3</v>
      </c>
      <c r="H192" s="368" t="s">
        <v>187</v>
      </c>
      <c r="I192" s="369"/>
      <c r="J192" s="108"/>
      <c r="K192" s="84"/>
      <c r="L192" s="84"/>
      <c r="M192" s="84"/>
      <c r="N192" s="123"/>
      <c r="P192" s="166">
        <f>D192</f>
        <v>0</v>
      </c>
    </row>
    <row r="193" spans="2:17" ht="18.600000000000001" customHeight="1" x14ac:dyDescent="0.4">
      <c r="B193" s="426"/>
      <c r="C193" s="408"/>
      <c r="D193" s="410"/>
      <c r="E193" s="321"/>
      <c r="F193" s="85" t="s">
        <v>186</v>
      </c>
      <c r="G193" s="90" t="s">
        <v>193</v>
      </c>
      <c r="H193" s="87"/>
      <c r="I193" s="142"/>
      <c r="J193" s="89"/>
      <c r="K193" s="2"/>
      <c r="L193" s="2"/>
      <c r="M193" s="2"/>
      <c r="N193" s="122"/>
    </row>
    <row r="194" spans="2:17" ht="18.600000000000001" customHeight="1" x14ac:dyDescent="0.4">
      <c r="B194" s="426"/>
      <c r="C194" s="414" t="s">
        <v>191</v>
      </c>
      <c r="D194" s="415"/>
      <c r="E194" s="279" t="s">
        <v>24</v>
      </c>
      <c r="F194" s="82" t="s">
        <v>189</v>
      </c>
      <c r="G194" s="109"/>
      <c r="H194" s="199" t="s">
        <v>319</v>
      </c>
      <c r="I194" s="167" t="str">
        <f>IF(H194="","","～")</f>
        <v>～</v>
      </c>
      <c r="J194" s="200" t="s">
        <v>320</v>
      </c>
      <c r="K194" s="84"/>
      <c r="L194" s="84"/>
      <c r="M194" s="84"/>
      <c r="N194" s="123"/>
    </row>
    <row r="195" spans="2:17" ht="18.600000000000001" customHeight="1" x14ac:dyDescent="0.4">
      <c r="B195" s="426"/>
      <c r="C195" s="409"/>
      <c r="D195" s="411"/>
      <c r="E195" s="380"/>
      <c r="F195" s="94" t="s">
        <v>190</v>
      </c>
      <c r="G195" s="110" t="s">
        <v>192</v>
      </c>
      <c r="H195" s="111"/>
      <c r="I195" s="168"/>
      <c r="J195" s="112"/>
      <c r="K195" s="96"/>
      <c r="L195" s="96"/>
      <c r="M195" s="96"/>
      <c r="N195" s="124"/>
    </row>
    <row r="196" spans="2:17" ht="18.600000000000001" customHeight="1" x14ac:dyDescent="0.4">
      <c r="B196" s="426"/>
      <c r="C196" s="408" t="s">
        <v>181</v>
      </c>
      <c r="D196" s="410"/>
      <c r="E196" s="321" t="s">
        <v>24</v>
      </c>
      <c r="F196" s="85" t="s">
        <v>189</v>
      </c>
      <c r="G196" s="113"/>
      <c r="H196" s="197"/>
      <c r="I196" s="142" t="str">
        <f>IF(H196="","","～")</f>
        <v/>
      </c>
      <c r="J196" s="198"/>
      <c r="K196" s="2"/>
      <c r="L196" s="2"/>
      <c r="M196" s="2"/>
      <c r="N196" s="122"/>
    </row>
    <row r="197" spans="2:17" ht="18.600000000000001" customHeight="1" x14ac:dyDescent="0.4">
      <c r="B197" s="426"/>
      <c r="C197" s="409"/>
      <c r="D197" s="411"/>
      <c r="E197" s="321"/>
      <c r="F197" s="85" t="s">
        <v>190</v>
      </c>
      <c r="G197" s="113" t="s">
        <v>192</v>
      </c>
      <c r="H197" s="87"/>
      <c r="I197" s="142"/>
      <c r="J197" s="89"/>
      <c r="K197" s="2"/>
      <c r="L197" s="2"/>
      <c r="M197" s="2"/>
      <c r="N197" s="122"/>
    </row>
    <row r="198" spans="2:17" ht="18.600000000000001" customHeight="1" x14ac:dyDescent="0.4">
      <c r="B198" s="426"/>
      <c r="C198" s="414" t="s">
        <v>182</v>
      </c>
      <c r="D198" s="415"/>
      <c r="E198" s="279" t="s">
        <v>27</v>
      </c>
      <c r="F198" s="412" t="s">
        <v>194</v>
      </c>
      <c r="G198" s="413"/>
      <c r="H198" s="368" t="s">
        <v>196</v>
      </c>
      <c r="I198" s="407"/>
      <c r="J198" s="407"/>
      <c r="K198" s="84"/>
      <c r="L198" s="84"/>
      <c r="M198" s="84"/>
      <c r="N198" s="123"/>
      <c r="Q198" s="166">
        <f>D198</f>
        <v>0</v>
      </c>
    </row>
    <row r="199" spans="2:17" ht="18.600000000000001" customHeight="1" x14ac:dyDescent="0.4">
      <c r="B199" s="426"/>
      <c r="C199" s="409"/>
      <c r="D199" s="416"/>
      <c r="E199" s="380"/>
      <c r="F199" s="94" t="s">
        <v>195</v>
      </c>
      <c r="G199" s="110"/>
      <c r="H199" s="111"/>
      <c r="I199" s="168"/>
      <c r="J199" s="112"/>
      <c r="K199" s="96"/>
      <c r="L199" s="96"/>
      <c r="M199" s="96"/>
      <c r="N199" s="124"/>
    </row>
    <row r="200" spans="2:17" ht="18.600000000000001" customHeight="1" x14ac:dyDescent="0.4">
      <c r="B200" s="426"/>
      <c r="C200" s="414" t="s">
        <v>183</v>
      </c>
      <c r="D200" s="419">
        <f>IF(H200="","",ROUND(H200*J200,1))</f>
        <v>0</v>
      </c>
      <c r="E200" s="321" t="s">
        <v>184</v>
      </c>
      <c r="F200" s="421" t="s">
        <v>197</v>
      </c>
      <c r="G200" s="422"/>
      <c r="H200" s="177">
        <f>D194</f>
        <v>0</v>
      </c>
      <c r="I200" s="8" t="str">
        <f>IF(H200="","","×")</f>
        <v>×</v>
      </c>
      <c r="J200" s="191">
        <v>5</v>
      </c>
      <c r="K200" s="2"/>
      <c r="L200" s="2"/>
      <c r="M200" s="2"/>
      <c r="N200" s="122"/>
    </row>
    <row r="201" spans="2:17" ht="18.600000000000001" customHeight="1" x14ac:dyDescent="0.4">
      <c r="B201" s="432"/>
      <c r="C201" s="409"/>
      <c r="D201" s="420"/>
      <c r="E201" s="380"/>
      <c r="F201" s="423"/>
      <c r="G201" s="424"/>
      <c r="H201" s="111"/>
      <c r="I201" s="99"/>
      <c r="J201" s="96"/>
      <c r="K201" s="96"/>
      <c r="L201" s="96"/>
      <c r="M201" s="96"/>
      <c r="N201" s="124"/>
    </row>
    <row r="202" spans="2:17" ht="18.600000000000001" customHeight="1" x14ac:dyDescent="0.4">
      <c r="B202" s="425"/>
      <c r="C202" s="414" t="s">
        <v>188</v>
      </c>
      <c r="D202" s="415"/>
      <c r="E202" s="279" t="s">
        <v>24</v>
      </c>
      <c r="F202" s="82" t="s">
        <v>185</v>
      </c>
      <c r="G202" s="114">
        <v>3</v>
      </c>
      <c r="H202" s="368" t="s">
        <v>187</v>
      </c>
      <c r="I202" s="369"/>
      <c r="J202" s="108"/>
      <c r="K202" s="84"/>
      <c r="L202" s="84"/>
      <c r="M202" s="84"/>
      <c r="N202" s="123"/>
      <c r="P202" s="166">
        <f>D202</f>
        <v>0</v>
      </c>
    </row>
    <row r="203" spans="2:17" ht="18.600000000000001" customHeight="1" x14ac:dyDescent="0.4">
      <c r="B203" s="426"/>
      <c r="C203" s="408"/>
      <c r="D203" s="410"/>
      <c r="E203" s="321"/>
      <c r="F203" s="85" t="s">
        <v>186</v>
      </c>
      <c r="G203" s="90" t="s">
        <v>193</v>
      </c>
      <c r="H203" s="87"/>
      <c r="I203" s="142"/>
      <c r="J203" s="89"/>
      <c r="K203" s="2"/>
      <c r="L203" s="2"/>
      <c r="M203" s="2"/>
      <c r="N203" s="122"/>
    </row>
    <row r="204" spans="2:17" ht="18.600000000000001" customHeight="1" x14ac:dyDescent="0.4">
      <c r="B204" s="426"/>
      <c r="C204" s="414" t="s">
        <v>191</v>
      </c>
      <c r="D204" s="415"/>
      <c r="E204" s="279" t="s">
        <v>24</v>
      </c>
      <c r="F204" s="82" t="s">
        <v>189</v>
      </c>
      <c r="G204" s="109"/>
      <c r="H204" s="199"/>
      <c r="I204" s="167" t="str">
        <f>IF(H204="","","～")</f>
        <v/>
      </c>
      <c r="J204" s="200"/>
      <c r="K204" s="84"/>
      <c r="L204" s="84"/>
      <c r="M204" s="84"/>
      <c r="N204" s="123"/>
    </row>
    <row r="205" spans="2:17" ht="18.600000000000001" customHeight="1" x14ac:dyDescent="0.4">
      <c r="B205" s="426"/>
      <c r="C205" s="409"/>
      <c r="D205" s="411"/>
      <c r="E205" s="380"/>
      <c r="F205" s="94" t="s">
        <v>190</v>
      </c>
      <c r="G205" s="110" t="s">
        <v>192</v>
      </c>
      <c r="H205" s="111"/>
      <c r="I205" s="168"/>
      <c r="J205" s="112"/>
      <c r="K205" s="96"/>
      <c r="L205" s="96"/>
      <c r="M205" s="96"/>
      <c r="N205" s="124"/>
    </row>
    <row r="206" spans="2:17" ht="18.600000000000001" customHeight="1" x14ac:dyDescent="0.4">
      <c r="B206" s="426"/>
      <c r="C206" s="408" t="s">
        <v>181</v>
      </c>
      <c r="D206" s="410"/>
      <c r="E206" s="321" t="s">
        <v>24</v>
      </c>
      <c r="F206" s="85" t="s">
        <v>189</v>
      </c>
      <c r="G206" s="113"/>
      <c r="H206" s="197"/>
      <c r="I206" s="142" t="str">
        <f>IF(H206="","","～")</f>
        <v/>
      </c>
      <c r="J206" s="198"/>
      <c r="K206" s="2"/>
      <c r="L206" s="2"/>
      <c r="M206" s="2"/>
      <c r="N206" s="122"/>
    </row>
    <row r="207" spans="2:17" ht="18.600000000000001" customHeight="1" x14ac:dyDescent="0.4">
      <c r="B207" s="426"/>
      <c r="C207" s="409"/>
      <c r="D207" s="411"/>
      <c r="E207" s="321"/>
      <c r="F207" s="85" t="s">
        <v>190</v>
      </c>
      <c r="G207" s="113" t="s">
        <v>192</v>
      </c>
      <c r="H207" s="87"/>
      <c r="I207" s="142"/>
      <c r="J207" s="89"/>
      <c r="K207" s="2"/>
      <c r="L207" s="2"/>
      <c r="M207" s="2"/>
      <c r="N207" s="122"/>
    </row>
    <row r="208" spans="2:17" ht="18.600000000000001" customHeight="1" x14ac:dyDescent="0.4">
      <c r="B208" s="426"/>
      <c r="C208" s="414" t="s">
        <v>182</v>
      </c>
      <c r="D208" s="415"/>
      <c r="E208" s="279" t="s">
        <v>27</v>
      </c>
      <c r="F208" s="412" t="s">
        <v>194</v>
      </c>
      <c r="G208" s="413"/>
      <c r="H208" s="368" t="s">
        <v>196</v>
      </c>
      <c r="I208" s="407"/>
      <c r="J208" s="407"/>
      <c r="K208" s="84"/>
      <c r="L208" s="84"/>
      <c r="M208" s="84"/>
      <c r="N208" s="123"/>
      <c r="Q208" s="166">
        <f>D208</f>
        <v>0</v>
      </c>
    </row>
    <row r="209" spans="2:17" ht="18.600000000000001" customHeight="1" x14ac:dyDescent="0.4">
      <c r="B209" s="426"/>
      <c r="C209" s="409"/>
      <c r="D209" s="416"/>
      <c r="E209" s="380"/>
      <c r="F209" s="94" t="s">
        <v>195</v>
      </c>
      <c r="G209" s="110"/>
      <c r="H209" s="111"/>
      <c r="I209" s="168"/>
      <c r="J209" s="112"/>
      <c r="K209" s="96"/>
      <c r="L209" s="96"/>
      <c r="M209" s="96"/>
      <c r="N209" s="124"/>
    </row>
    <row r="210" spans="2:17" ht="18.600000000000001" customHeight="1" x14ac:dyDescent="0.4">
      <c r="B210" s="426"/>
      <c r="C210" s="414" t="s">
        <v>183</v>
      </c>
      <c r="D210" s="419" t="str">
        <f>IF(H210="","",ROUND(H210*J210,1))</f>
        <v/>
      </c>
      <c r="E210" s="321" t="s">
        <v>184</v>
      </c>
      <c r="F210" s="421" t="s">
        <v>197</v>
      </c>
      <c r="G210" s="422"/>
      <c r="H210" s="177"/>
      <c r="I210" s="8" t="str">
        <f>IF(H210="","","×")</f>
        <v/>
      </c>
      <c r="J210" s="191">
        <v>5</v>
      </c>
      <c r="K210" s="2"/>
      <c r="L210" s="2"/>
      <c r="M210" s="2"/>
      <c r="N210" s="122"/>
    </row>
    <row r="211" spans="2:17" ht="18.600000000000001" customHeight="1" x14ac:dyDescent="0.4">
      <c r="B211" s="432"/>
      <c r="C211" s="409"/>
      <c r="D211" s="420"/>
      <c r="E211" s="380"/>
      <c r="F211" s="423"/>
      <c r="G211" s="424"/>
      <c r="H211" s="87"/>
      <c r="I211" s="8"/>
      <c r="J211" s="2"/>
      <c r="K211" s="2"/>
      <c r="L211" s="2"/>
      <c r="M211" s="2"/>
      <c r="N211" s="122"/>
    </row>
    <row r="212" spans="2:17" ht="18.600000000000001" customHeight="1" x14ac:dyDescent="0.4">
      <c r="B212" s="425"/>
      <c r="C212" s="414" t="s">
        <v>188</v>
      </c>
      <c r="D212" s="415"/>
      <c r="E212" s="279" t="s">
        <v>24</v>
      </c>
      <c r="F212" s="82" t="s">
        <v>185</v>
      </c>
      <c r="G212" s="114">
        <v>3</v>
      </c>
      <c r="H212" s="368" t="s">
        <v>187</v>
      </c>
      <c r="I212" s="369"/>
      <c r="J212" s="108"/>
      <c r="K212" s="84"/>
      <c r="L212" s="84"/>
      <c r="M212" s="84"/>
      <c r="N212" s="123"/>
      <c r="P212" s="166">
        <f>D212</f>
        <v>0</v>
      </c>
    </row>
    <row r="213" spans="2:17" ht="18.600000000000001" customHeight="1" x14ac:dyDescent="0.4">
      <c r="B213" s="426"/>
      <c r="C213" s="408"/>
      <c r="D213" s="410"/>
      <c r="E213" s="321"/>
      <c r="F213" s="85" t="s">
        <v>186</v>
      </c>
      <c r="G213" s="90" t="s">
        <v>193</v>
      </c>
      <c r="H213" s="87"/>
      <c r="I213" s="142"/>
      <c r="J213" s="89"/>
      <c r="K213" s="2"/>
      <c r="L213" s="2"/>
      <c r="M213" s="2"/>
      <c r="N213" s="122"/>
    </row>
    <row r="214" spans="2:17" ht="18.600000000000001" customHeight="1" x14ac:dyDescent="0.4">
      <c r="B214" s="426"/>
      <c r="C214" s="414" t="s">
        <v>191</v>
      </c>
      <c r="D214" s="415"/>
      <c r="E214" s="279" t="s">
        <v>24</v>
      </c>
      <c r="F214" s="82" t="s">
        <v>189</v>
      </c>
      <c r="G214" s="109"/>
      <c r="H214" s="199"/>
      <c r="I214" s="167" t="str">
        <f>IF(H214="","","～")</f>
        <v/>
      </c>
      <c r="J214" s="200"/>
      <c r="K214" s="84"/>
      <c r="L214" s="84"/>
      <c r="M214" s="84"/>
      <c r="N214" s="123"/>
    </row>
    <row r="215" spans="2:17" ht="18.600000000000001" customHeight="1" x14ac:dyDescent="0.4">
      <c r="B215" s="426"/>
      <c r="C215" s="409"/>
      <c r="D215" s="411"/>
      <c r="E215" s="380"/>
      <c r="F215" s="94" t="s">
        <v>190</v>
      </c>
      <c r="G215" s="110" t="s">
        <v>192</v>
      </c>
      <c r="H215" s="111"/>
      <c r="I215" s="168"/>
      <c r="J215" s="112"/>
      <c r="K215" s="96"/>
      <c r="L215" s="96"/>
      <c r="M215" s="96"/>
      <c r="N215" s="124"/>
    </row>
    <row r="216" spans="2:17" ht="18.600000000000001" customHeight="1" x14ac:dyDescent="0.4">
      <c r="B216" s="426"/>
      <c r="C216" s="408" t="s">
        <v>181</v>
      </c>
      <c r="D216" s="410"/>
      <c r="E216" s="321" t="s">
        <v>24</v>
      </c>
      <c r="F216" s="85" t="s">
        <v>189</v>
      </c>
      <c r="G216" s="113"/>
      <c r="H216" s="197"/>
      <c r="I216" s="142" t="str">
        <f>IF(H216="","","～")</f>
        <v/>
      </c>
      <c r="J216" s="198"/>
      <c r="K216" s="2"/>
      <c r="L216" s="2"/>
      <c r="M216" s="2"/>
      <c r="N216" s="122"/>
    </row>
    <row r="217" spans="2:17" ht="18.600000000000001" customHeight="1" x14ac:dyDescent="0.4">
      <c r="B217" s="426"/>
      <c r="C217" s="409"/>
      <c r="D217" s="411"/>
      <c r="E217" s="321"/>
      <c r="F217" s="85" t="s">
        <v>190</v>
      </c>
      <c r="G217" s="113" t="s">
        <v>192</v>
      </c>
      <c r="H217" s="87"/>
      <c r="I217" s="142"/>
      <c r="J217" s="89"/>
      <c r="K217" s="2"/>
      <c r="L217" s="2"/>
      <c r="M217" s="2"/>
      <c r="N217" s="122"/>
    </row>
    <row r="218" spans="2:17" ht="18.600000000000001" customHeight="1" x14ac:dyDescent="0.4">
      <c r="B218" s="426"/>
      <c r="C218" s="414" t="s">
        <v>182</v>
      </c>
      <c r="D218" s="415"/>
      <c r="E218" s="279" t="s">
        <v>27</v>
      </c>
      <c r="F218" s="412" t="s">
        <v>194</v>
      </c>
      <c r="G218" s="413"/>
      <c r="H218" s="368" t="s">
        <v>196</v>
      </c>
      <c r="I218" s="407"/>
      <c r="J218" s="407"/>
      <c r="K218" s="84"/>
      <c r="L218" s="84"/>
      <c r="M218" s="84"/>
      <c r="N218" s="123"/>
      <c r="Q218" s="166">
        <f>D218</f>
        <v>0</v>
      </c>
    </row>
    <row r="219" spans="2:17" ht="18.600000000000001" customHeight="1" x14ac:dyDescent="0.4">
      <c r="B219" s="426"/>
      <c r="C219" s="409"/>
      <c r="D219" s="416"/>
      <c r="E219" s="380"/>
      <c r="F219" s="94" t="s">
        <v>195</v>
      </c>
      <c r="G219" s="110"/>
      <c r="H219" s="111"/>
      <c r="I219" s="168"/>
      <c r="J219" s="112"/>
      <c r="K219" s="96"/>
      <c r="L219" s="96"/>
      <c r="M219" s="96"/>
      <c r="N219" s="124"/>
    </row>
    <row r="220" spans="2:17" ht="18.600000000000001" customHeight="1" x14ac:dyDescent="0.4">
      <c r="B220" s="426"/>
      <c r="C220" s="414" t="s">
        <v>183</v>
      </c>
      <c r="D220" s="419" t="str">
        <f>IF(H220="","",ROUND(H220*J220,1))</f>
        <v/>
      </c>
      <c r="E220" s="321" t="s">
        <v>184</v>
      </c>
      <c r="F220" s="421" t="s">
        <v>197</v>
      </c>
      <c r="G220" s="422"/>
      <c r="H220" s="177"/>
      <c r="I220" s="8" t="str">
        <f>IF(H220="","","×")</f>
        <v/>
      </c>
      <c r="J220" s="191">
        <v>5</v>
      </c>
      <c r="K220" s="2"/>
      <c r="L220" s="2"/>
      <c r="M220" s="2"/>
      <c r="N220" s="122"/>
    </row>
    <row r="221" spans="2:17" ht="18.600000000000001" customHeight="1" thickBot="1" x14ac:dyDescent="0.45">
      <c r="B221" s="427"/>
      <c r="C221" s="428"/>
      <c r="D221" s="429"/>
      <c r="E221" s="391"/>
      <c r="F221" s="430"/>
      <c r="G221" s="431"/>
      <c r="H221" s="127"/>
      <c r="I221" s="169"/>
      <c r="J221" s="128"/>
      <c r="K221" s="128"/>
      <c r="L221" s="128"/>
      <c r="M221" s="128"/>
      <c r="N221" s="129"/>
    </row>
    <row r="222" spans="2:17" ht="18.600000000000001" customHeight="1" x14ac:dyDescent="0.4">
      <c r="B222" s="433"/>
      <c r="C222" s="434" t="s">
        <v>188</v>
      </c>
      <c r="D222" s="435"/>
      <c r="E222" s="336" t="s">
        <v>24</v>
      </c>
      <c r="F222" s="118" t="s">
        <v>185</v>
      </c>
      <c r="G222" s="119">
        <v>3</v>
      </c>
      <c r="H222" s="403" t="s">
        <v>187</v>
      </c>
      <c r="I222" s="404"/>
      <c r="J222" s="120"/>
      <c r="K222" s="79"/>
      <c r="L222" s="79"/>
      <c r="M222" s="79"/>
      <c r="N222" s="121"/>
      <c r="P222" s="166">
        <f>D222</f>
        <v>0</v>
      </c>
    </row>
    <row r="223" spans="2:17" ht="18.600000000000001" customHeight="1" x14ac:dyDescent="0.4">
      <c r="B223" s="426"/>
      <c r="C223" s="408"/>
      <c r="D223" s="410"/>
      <c r="E223" s="321"/>
      <c r="F223" s="85" t="s">
        <v>186</v>
      </c>
      <c r="G223" s="90" t="s">
        <v>193</v>
      </c>
      <c r="H223" s="87"/>
      <c r="I223" s="142"/>
      <c r="J223" s="89"/>
      <c r="K223" s="2"/>
      <c r="L223" s="2"/>
      <c r="M223" s="2"/>
      <c r="N223" s="122"/>
    </row>
    <row r="224" spans="2:17" ht="18.600000000000001" customHeight="1" x14ac:dyDescent="0.4">
      <c r="B224" s="426"/>
      <c r="C224" s="414" t="s">
        <v>191</v>
      </c>
      <c r="D224" s="415"/>
      <c r="E224" s="279" t="s">
        <v>24</v>
      </c>
      <c r="F224" s="82" t="s">
        <v>189</v>
      </c>
      <c r="G224" s="109"/>
      <c r="H224" s="199"/>
      <c r="I224" s="167" t="str">
        <f>IF(H224="","","～")</f>
        <v/>
      </c>
      <c r="J224" s="200"/>
      <c r="K224" s="84"/>
      <c r="L224" s="84"/>
      <c r="M224" s="84"/>
      <c r="N224" s="123"/>
    </row>
    <row r="225" spans="2:17" ht="18.600000000000001" customHeight="1" x14ac:dyDescent="0.4">
      <c r="B225" s="426"/>
      <c r="C225" s="409"/>
      <c r="D225" s="411"/>
      <c r="E225" s="380"/>
      <c r="F225" s="94" t="s">
        <v>190</v>
      </c>
      <c r="G225" s="110" t="s">
        <v>192</v>
      </c>
      <c r="H225" s="111"/>
      <c r="I225" s="168"/>
      <c r="J225" s="112"/>
      <c r="K225" s="96"/>
      <c r="L225" s="96"/>
      <c r="M225" s="96"/>
      <c r="N225" s="124"/>
    </row>
    <row r="226" spans="2:17" ht="18.600000000000001" customHeight="1" x14ac:dyDescent="0.4">
      <c r="B226" s="426"/>
      <c r="C226" s="408" t="s">
        <v>181</v>
      </c>
      <c r="D226" s="410"/>
      <c r="E226" s="321" t="s">
        <v>24</v>
      </c>
      <c r="F226" s="85" t="s">
        <v>189</v>
      </c>
      <c r="G226" s="113"/>
      <c r="H226" s="197"/>
      <c r="I226" s="142" t="str">
        <f>IF(H226="","","～")</f>
        <v/>
      </c>
      <c r="J226" s="198"/>
      <c r="K226" s="2"/>
      <c r="L226" s="2"/>
      <c r="M226" s="2"/>
      <c r="N226" s="122"/>
    </row>
    <row r="227" spans="2:17" ht="18.600000000000001" customHeight="1" x14ac:dyDescent="0.4">
      <c r="B227" s="426"/>
      <c r="C227" s="409"/>
      <c r="D227" s="411"/>
      <c r="E227" s="321"/>
      <c r="F227" s="85" t="s">
        <v>190</v>
      </c>
      <c r="G227" s="113" t="s">
        <v>192</v>
      </c>
      <c r="H227" s="87"/>
      <c r="I227" s="142"/>
      <c r="J227" s="89"/>
      <c r="K227" s="2"/>
      <c r="L227" s="2"/>
      <c r="M227" s="2"/>
      <c r="N227" s="122"/>
    </row>
    <row r="228" spans="2:17" ht="18.600000000000001" customHeight="1" x14ac:dyDescent="0.4">
      <c r="B228" s="426"/>
      <c r="C228" s="414" t="s">
        <v>182</v>
      </c>
      <c r="D228" s="415"/>
      <c r="E228" s="279" t="s">
        <v>27</v>
      </c>
      <c r="F228" s="412" t="s">
        <v>194</v>
      </c>
      <c r="G228" s="413"/>
      <c r="H228" s="368" t="s">
        <v>196</v>
      </c>
      <c r="I228" s="407"/>
      <c r="J228" s="407"/>
      <c r="K228" s="84"/>
      <c r="L228" s="84"/>
      <c r="M228" s="84"/>
      <c r="N228" s="123"/>
      <c r="Q228" s="166">
        <f>D228</f>
        <v>0</v>
      </c>
    </row>
    <row r="229" spans="2:17" ht="18.600000000000001" customHeight="1" x14ac:dyDescent="0.4">
      <c r="B229" s="426"/>
      <c r="C229" s="409"/>
      <c r="D229" s="416"/>
      <c r="E229" s="380"/>
      <c r="F229" s="94" t="s">
        <v>195</v>
      </c>
      <c r="G229" s="110"/>
      <c r="H229" s="111"/>
      <c r="I229" s="168"/>
      <c r="J229" s="112"/>
      <c r="K229" s="96"/>
      <c r="L229" s="96"/>
      <c r="M229" s="96"/>
      <c r="N229" s="124"/>
    </row>
    <row r="230" spans="2:17" ht="18.600000000000001" customHeight="1" x14ac:dyDescent="0.4">
      <c r="B230" s="426"/>
      <c r="C230" s="414" t="s">
        <v>183</v>
      </c>
      <c r="D230" s="419" t="str">
        <f>IF(H230="","",ROUND(H230*J230,1))</f>
        <v/>
      </c>
      <c r="E230" s="321" t="s">
        <v>184</v>
      </c>
      <c r="F230" s="421" t="s">
        <v>197</v>
      </c>
      <c r="G230" s="422"/>
      <c r="H230" s="177"/>
      <c r="I230" s="8" t="str">
        <f>IF(H230="","","×")</f>
        <v/>
      </c>
      <c r="J230" s="191">
        <v>5</v>
      </c>
      <c r="K230" s="2"/>
      <c r="L230" s="2"/>
      <c r="M230" s="2"/>
      <c r="N230" s="122"/>
    </row>
    <row r="231" spans="2:17" ht="18.600000000000001" customHeight="1" x14ac:dyDescent="0.4">
      <c r="B231" s="432"/>
      <c r="C231" s="409"/>
      <c r="D231" s="420"/>
      <c r="E231" s="380"/>
      <c r="F231" s="423"/>
      <c r="G231" s="424"/>
      <c r="H231" s="87"/>
      <c r="I231" s="8"/>
      <c r="J231" s="2"/>
      <c r="K231" s="2"/>
      <c r="L231" s="2"/>
      <c r="M231" s="2"/>
      <c r="N231" s="122"/>
    </row>
    <row r="232" spans="2:17" ht="18.600000000000001" customHeight="1" x14ac:dyDescent="0.4">
      <c r="B232" s="425"/>
      <c r="C232" s="414" t="s">
        <v>188</v>
      </c>
      <c r="D232" s="415"/>
      <c r="E232" s="279" t="s">
        <v>24</v>
      </c>
      <c r="F232" s="82" t="s">
        <v>185</v>
      </c>
      <c r="G232" s="114">
        <v>3</v>
      </c>
      <c r="H232" s="368" t="s">
        <v>187</v>
      </c>
      <c r="I232" s="369"/>
      <c r="J232" s="108"/>
      <c r="K232" s="84"/>
      <c r="L232" s="84"/>
      <c r="M232" s="84"/>
      <c r="N232" s="123"/>
      <c r="P232" s="166">
        <f>D232</f>
        <v>0</v>
      </c>
    </row>
    <row r="233" spans="2:17" ht="18.600000000000001" customHeight="1" x14ac:dyDescent="0.4">
      <c r="B233" s="426"/>
      <c r="C233" s="408"/>
      <c r="D233" s="410"/>
      <c r="E233" s="321"/>
      <c r="F233" s="85" t="s">
        <v>186</v>
      </c>
      <c r="G233" s="90" t="s">
        <v>193</v>
      </c>
      <c r="H233" s="87"/>
      <c r="I233" s="142"/>
      <c r="J233" s="89"/>
      <c r="K233" s="2"/>
      <c r="L233" s="2"/>
      <c r="M233" s="2"/>
      <c r="N233" s="122"/>
    </row>
    <row r="234" spans="2:17" ht="18.600000000000001" customHeight="1" x14ac:dyDescent="0.4">
      <c r="B234" s="426"/>
      <c r="C234" s="414" t="s">
        <v>191</v>
      </c>
      <c r="D234" s="415"/>
      <c r="E234" s="279" t="s">
        <v>24</v>
      </c>
      <c r="F234" s="82" t="s">
        <v>189</v>
      </c>
      <c r="G234" s="109"/>
      <c r="H234" s="199"/>
      <c r="I234" s="167" t="str">
        <f>IF(H234="","","～")</f>
        <v/>
      </c>
      <c r="J234" s="200"/>
      <c r="K234" s="84"/>
      <c r="L234" s="84"/>
      <c r="M234" s="84"/>
      <c r="N234" s="123"/>
    </row>
    <row r="235" spans="2:17" ht="18.600000000000001" customHeight="1" x14ac:dyDescent="0.4">
      <c r="B235" s="426"/>
      <c r="C235" s="409"/>
      <c r="D235" s="411"/>
      <c r="E235" s="380"/>
      <c r="F235" s="94" t="s">
        <v>190</v>
      </c>
      <c r="G235" s="110" t="s">
        <v>192</v>
      </c>
      <c r="H235" s="111"/>
      <c r="I235" s="168"/>
      <c r="J235" s="112"/>
      <c r="K235" s="96"/>
      <c r="L235" s="96"/>
      <c r="M235" s="96"/>
      <c r="N235" s="124"/>
    </row>
    <row r="236" spans="2:17" ht="18.600000000000001" customHeight="1" x14ac:dyDescent="0.4">
      <c r="B236" s="426"/>
      <c r="C236" s="408" t="s">
        <v>181</v>
      </c>
      <c r="D236" s="410"/>
      <c r="E236" s="321" t="s">
        <v>24</v>
      </c>
      <c r="F236" s="85" t="s">
        <v>189</v>
      </c>
      <c r="G236" s="113"/>
      <c r="H236" s="197"/>
      <c r="I236" s="142" t="str">
        <f>IF(H236="","","～")</f>
        <v/>
      </c>
      <c r="J236" s="198"/>
      <c r="K236" s="2"/>
      <c r="L236" s="2"/>
      <c r="M236" s="2"/>
      <c r="N236" s="122"/>
    </row>
    <row r="237" spans="2:17" ht="18.600000000000001" customHeight="1" x14ac:dyDescent="0.4">
      <c r="B237" s="426"/>
      <c r="C237" s="409"/>
      <c r="D237" s="411"/>
      <c r="E237" s="321"/>
      <c r="F237" s="85" t="s">
        <v>190</v>
      </c>
      <c r="G237" s="113" t="s">
        <v>192</v>
      </c>
      <c r="H237" s="87"/>
      <c r="I237" s="142"/>
      <c r="J237" s="89"/>
      <c r="K237" s="2"/>
      <c r="L237" s="2"/>
      <c r="M237" s="2"/>
      <c r="N237" s="122"/>
    </row>
    <row r="238" spans="2:17" ht="18.600000000000001" customHeight="1" x14ac:dyDescent="0.4">
      <c r="B238" s="426"/>
      <c r="C238" s="414" t="s">
        <v>182</v>
      </c>
      <c r="D238" s="415"/>
      <c r="E238" s="279" t="s">
        <v>27</v>
      </c>
      <c r="F238" s="412" t="s">
        <v>194</v>
      </c>
      <c r="G238" s="413"/>
      <c r="H238" s="368" t="s">
        <v>196</v>
      </c>
      <c r="I238" s="407"/>
      <c r="J238" s="407"/>
      <c r="K238" s="84"/>
      <c r="L238" s="84"/>
      <c r="M238" s="84"/>
      <c r="N238" s="123"/>
      <c r="Q238" s="166">
        <f>D238</f>
        <v>0</v>
      </c>
    </row>
    <row r="239" spans="2:17" ht="18.600000000000001" customHeight="1" x14ac:dyDescent="0.4">
      <c r="B239" s="426"/>
      <c r="C239" s="409"/>
      <c r="D239" s="416"/>
      <c r="E239" s="380"/>
      <c r="F239" s="94" t="s">
        <v>195</v>
      </c>
      <c r="G239" s="110"/>
      <c r="H239" s="111"/>
      <c r="I239" s="168"/>
      <c r="J239" s="112"/>
      <c r="K239" s="96"/>
      <c r="L239" s="96"/>
      <c r="M239" s="96"/>
      <c r="N239" s="124"/>
    </row>
    <row r="240" spans="2:17" ht="18.600000000000001" customHeight="1" x14ac:dyDescent="0.4">
      <c r="B240" s="426"/>
      <c r="C240" s="414" t="s">
        <v>183</v>
      </c>
      <c r="D240" s="419" t="str">
        <f>IF(H240="","",ROUND(H240*J240,1))</f>
        <v/>
      </c>
      <c r="E240" s="321" t="s">
        <v>184</v>
      </c>
      <c r="F240" s="421" t="s">
        <v>197</v>
      </c>
      <c r="G240" s="422"/>
      <c r="H240" s="177"/>
      <c r="I240" s="8" t="str">
        <f>IF(H240="","","×")</f>
        <v/>
      </c>
      <c r="J240" s="191">
        <v>5</v>
      </c>
      <c r="K240" s="2"/>
      <c r="L240" s="2"/>
      <c r="M240" s="2"/>
      <c r="N240" s="122"/>
    </row>
    <row r="241" spans="2:17" ht="18.600000000000001" customHeight="1" x14ac:dyDescent="0.4">
      <c r="B241" s="432"/>
      <c r="C241" s="409"/>
      <c r="D241" s="420"/>
      <c r="E241" s="380"/>
      <c r="F241" s="423"/>
      <c r="G241" s="424"/>
      <c r="H241" s="111"/>
      <c r="I241" s="99"/>
      <c r="J241" s="96"/>
      <c r="K241" s="96"/>
      <c r="L241" s="96"/>
      <c r="M241" s="96"/>
      <c r="N241" s="124"/>
    </row>
    <row r="242" spans="2:17" ht="18.600000000000001" customHeight="1" x14ac:dyDescent="0.4">
      <c r="B242" s="425"/>
      <c r="C242" s="414" t="s">
        <v>188</v>
      </c>
      <c r="D242" s="415"/>
      <c r="E242" s="279" t="s">
        <v>24</v>
      </c>
      <c r="F242" s="82" t="s">
        <v>185</v>
      </c>
      <c r="G242" s="114">
        <v>3</v>
      </c>
      <c r="H242" s="368" t="s">
        <v>187</v>
      </c>
      <c r="I242" s="369"/>
      <c r="J242" s="108"/>
      <c r="K242" s="84"/>
      <c r="L242" s="84"/>
      <c r="M242" s="84"/>
      <c r="N242" s="123"/>
      <c r="P242" s="166">
        <f>D242</f>
        <v>0</v>
      </c>
    </row>
    <row r="243" spans="2:17" ht="18.600000000000001" customHeight="1" x14ac:dyDescent="0.4">
      <c r="B243" s="426"/>
      <c r="C243" s="408"/>
      <c r="D243" s="410"/>
      <c r="E243" s="321"/>
      <c r="F243" s="85" t="s">
        <v>186</v>
      </c>
      <c r="G243" s="90" t="s">
        <v>193</v>
      </c>
      <c r="H243" s="87"/>
      <c r="I243" s="142"/>
      <c r="J243" s="89"/>
      <c r="K243" s="2"/>
      <c r="L243" s="2"/>
      <c r="M243" s="2"/>
      <c r="N243" s="122"/>
    </row>
    <row r="244" spans="2:17" ht="18.600000000000001" customHeight="1" x14ac:dyDescent="0.4">
      <c r="B244" s="426"/>
      <c r="C244" s="414" t="s">
        <v>191</v>
      </c>
      <c r="D244" s="415"/>
      <c r="E244" s="279" t="s">
        <v>24</v>
      </c>
      <c r="F244" s="82" t="s">
        <v>189</v>
      </c>
      <c r="G244" s="109"/>
      <c r="H244" s="199"/>
      <c r="I244" s="167" t="str">
        <f>IF(H244="","","～")</f>
        <v/>
      </c>
      <c r="J244" s="200"/>
      <c r="K244" s="84"/>
      <c r="L244" s="84"/>
      <c r="M244" s="84"/>
      <c r="N244" s="123"/>
    </row>
    <row r="245" spans="2:17" ht="18.600000000000001" customHeight="1" x14ac:dyDescent="0.4">
      <c r="B245" s="426"/>
      <c r="C245" s="409"/>
      <c r="D245" s="411"/>
      <c r="E245" s="380"/>
      <c r="F245" s="94" t="s">
        <v>190</v>
      </c>
      <c r="G245" s="110" t="s">
        <v>192</v>
      </c>
      <c r="H245" s="111"/>
      <c r="I245" s="168"/>
      <c r="J245" s="112"/>
      <c r="K245" s="96"/>
      <c r="L245" s="96"/>
      <c r="M245" s="96"/>
      <c r="N245" s="124"/>
    </row>
    <row r="246" spans="2:17" ht="18.600000000000001" customHeight="1" x14ac:dyDescent="0.4">
      <c r="B246" s="426"/>
      <c r="C246" s="408" t="s">
        <v>181</v>
      </c>
      <c r="D246" s="410"/>
      <c r="E246" s="321" t="s">
        <v>24</v>
      </c>
      <c r="F246" s="85" t="s">
        <v>189</v>
      </c>
      <c r="G246" s="113"/>
      <c r="H246" s="197"/>
      <c r="I246" s="142" t="str">
        <f>IF(H246="","","～")</f>
        <v/>
      </c>
      <c r="J246" s="198"/>
      <c r="K246" s="2"/>
      <c r="L246" s="2"/>
      <c r="M246" s="2"/>
      <c r="N246" s="122"/>
    </row>
    <row r="247" spans="2:17" ht="18.600000000000001" customHeight="1" x14ac:dyDescent="0.4">
      <c r="B247" s="426"/>
      <c r="C247" s="409"/>
      <c r="D247" s="411"/>
      <c r="E247" s="321"/>
      <c r="F247" s="85" t="s">
        <v>190</v>
      </c>
      <c r="G247" s="113" t="s">
        <v>192</v>
      </c>
      <c r="H247" s="87"/>
      <c r="I247" s="142"/>
      <c r="J247" s="89"/>
      <c r="K247" s="2"/>
      <c r="L247" s="2"/>
      <c r="M247" s="2"/>
      <c r="N247" s="122"/>
    </row>
    <row r="248" spans="2:17" ht="18.600000000000001" customHeight="1" x14ac:dyDescent="0.4">
      <c r="B248" s="426"/>
      <c r="C248" s="414" t="s">
        <v>182</v>
      </c>
      <c r="D248" s="415"/>
      <c r="E248" s="279" t="s">
        <v>27</v>
      </c>
      <c r="F248" s="412" t="s">
        <v>194</v>
      </c>
      <c r="G248" s="413"/>
      <c r="H248" s="368" t="s">
        <v>196</v>
      </c>
      <c r="I248" s="407"/>
      <c r="J248" s="407"/>
      <c r="K248" s="84"/>
      <c r="L248" s="84"/>
      <c r="M248" s="84"/>
      <c r="N248" s="123"/>
      <c r="Q248" s="166">
        <f>D248</f>
        <v>0</v>
      </c>
    </row>
    <row r="249" spans="2:17" ht="18.600000000000001" customHeight="1" x14ac:dyDescent="0.4">
      <c r="B249" s="426"/>
      <c r="C249" s="409"/>
      <c r="D249" s="416"/>
      <c r="E249" s="380"/>
      <c r="F249" s="94" t="s">
        <v>195</v>
      </c>
      <c r="G249" s="110"/>
      <c r="H249" s="111"/>
      <c r="I249" s="168"/>
      <c r="J249" s="112"/>
      <c r="K249" s="96"/>
      <c r="L249" s="96"/>
      <c r="M249" s="96"/>
      <c r="N249" s="124"/>
    </row>
    <row r="250" spans="2:17" ht="18.600000000000001" customHeight="1" x14ac:dyDescent="0.4">
      <c r="B250" s="426"/>
      <c r="C250" s="414" t="s">
        <v>183</v>
      </c>
      <c r="D250" s="419" t="str">
        <f>IF(H250="","",ROUND(H250*J250,1))</f>
        <v/>
      </c>
      <c r="E250" s="321" t="s">
        <v>184</v>
      </c>
      <c r="F250" s="421" t="s">
        <v>197</v>
      </c>
      <c r="G250" s="422"/>
      <c r="H250" s="177"/>
      <c r="I250" s="8" t="str">
        <f>IF(H250="","","×")</f>
        <v/>
      </c>
      <c r="J250" s="191">
        <v>5</v>
      </c>
      <c r="K250" s="2"/>
      <c r="L250" s="2"/>
      <c r="M250" s="2"/>
      <c r="N250" s="122"/>
    </row>
    <row r="251" spans="2:17" ht="18.600000000000001" customHeight="1" x14ac:dyDescent="0.4">
      <c r="B251" s="432"/>
      <c r="C251" s="409"/>
      <c r="D251" s="420"/>
      <c r="E251" s="380"/>
      <c r="F251" s="423"/>
      <c r="G251" s="424"/>
      <c r="H251" s="87"/>
      <c r="I251" s="8"/>
      <c r="J251" s="2"/>
      <c r="K251" s="2"/>
      <c r="L251" s="2"/>
      <c r="M251" s="2"/>
      <c r="N251" s="122"/>
    </row>
    <row r="252" spans="2:17" ht="18.600000000000001" customHeight="1" x14ac:dyDescent="0.4">
      <c r="B252" s="425"/>
      <c r="C252" s="414" t="s">
        <v>188</v>
      </c>
      <c r="D252" s="415"/>
      <c r="E252" s="279" t="s">
        <v>24</v>
      </c>
      <c r="F252" s="82" t="s">
        <v>185</v>
      </c>
      <c r="G252" s="114">
        <v>3</v>
      </c>
      <c r="H252" s="368" t="s">
        <v>187</v>
      </c>
      <c r="I252" s="369"/>
      <c r="J252" s="108"/>
      <c r="K252" s="84"/>
      <c r="L252" s="84"/>
      <c r="M252" s="84"/>
      <c r="N252" s="123"/>
      <c r="P252" s="166">
        <f>D252</f>
        <v>0</v>
      </c>
    </row>
    <row r="253" spans="2:17" ht="18.600000000000001" customHeight="1" x14ac:dyDescent="0.4">
      <c r="B253" s="426"/>
      <c r="C253" s="408"/>
      <c r="D253" s="410"/>
      <c r="E253" s="321"/>
      <c r="F253" s="85" t="s">
        <v>186</v>
      </c>
      <c r="G253" s="90" t="s">
        <v>193</v>
      </c>
      <c r="H253" s="87"/>
      <c r="I253" s="142"/>
      <c r="J253" s="89"/>
      <c r="K253" s="2"/>
      <c r="L253" s="2"/>
      <c r="M253" s="2"/>
      <c r="N253" s="122"/>
    </row>
    <row r="254" spans="2:17" ht="18.600000000000001" customHeight="1" x14ac:dyDescent="0.4">
      <c r="B254" s="426"/>
      <c r="C254" s="414" t="s">
        <v>191</v>
      </c>
      <c r="D254" s="415"/>
      <c r="E254" s="279" t="s">
        <v>24</v>
      </c>
      <c r="F254" s="82" t="s">
        <v>189</v>
      </c>
      <c r="G254" s="109"/>
      <c r="H254" s="199"/>
      <c r="I254" s="167" t="str">
        <f>IF(H254="","","～")</f>
        <v/>
      </c>
      <c r="J254" s="200"/>
      <c r="K254" s="84"/>
      <c r="L254" s="84"/>
      <c r="M254" s="84"/>
      <c r="N254" s="123"/>
    </row>
    <row r="255" spans="2:17" ht="18.600000000000001" customHeight="1" x14ac:dyDescent="0.4">
      <c r="B255" s="426"/>
      <c r="C255" s="409"/>
      <c r="D255" s="411"/>
      <c r="E255" s="380"/>
      <c r="F255" s="94" t="s">
        <v>190</v>
      </c>
      <c r="G255" s="110" t="s">
        <v>192</v>
      </c>
      <c r="H255" s="111"/>
      <c r="I255" s="168"/>
      <c r="J255" s="112"/>
      <c r="K255" s="96"/>
      <c r="L255" s="96"/>
      <c r="M255" s="96"/>
      <c r="N255" s="124"/>
    </row>
    <row r="256" spans="2:17" ht="18.600000000000001" customHeight="1" x14ac:dyDescent="0.4">
      <c r="B256" s="426"/>
      <c r="C256" s="408" t="s">
        <v>181</v>
      </c>
      <c r="D256" s="410"/>
      <c r="E256" s="321" t="s">
        <v>24</v>
      </c>
      <c r="F256" s="85" t="s">
        <v>189</v>
      </c>
      <c r="G256" s="113"/>
      <c r="H256" s="197"/>
      <c r="I256" s="142" t="str">
        <f>IF(H256="","","～")</f>
        <v/>
      </c>
      <c r="J256" s="198"/>
      <c r="K256" s="2"/>
      <c r="L256" s="2"/>
      <c r="M256" s="2"/>
      <c r="N256" s="122"/>
    </row>
    <row r="257" spans="2:18" ht="18.600000000000001" customHeight="1" x14ac:dyDescent="0.4">
      <c r="B257" s="426"/>
      <c r="C257" s="409"/>
      <c r="D257" s="411"/>
      <c r="E257" s="321"/>
      <c r="F257" s="85" t="s">
        <v>190</v>
      </c>
      <c r="G257" s="113" t="s">
        <v>192</v>
      </c>
      <c r="H257" s="87"/>
      <c r="I257" s="142"/>
      <c r="J257" s="89"/>
      <c r="K257" s="2"/>
      <c r="L257" s="2"/>
      <c r="M257" s="2"/>
      <c r="N257" s="122"/>
    </row>
    <row r="258" spans="2:18" ht="18.600000000000001" customHeight="1" x14ac:dyDescent="0.4">
      <c r="B258" s="426"/>
      <c r="C258" s="414" t="s">
        <v>182</v>
      </c>
      <c r="D258" s="415"/>
      <c r="E258" s="279" t="s">
        <v>27</v>
      </c>
      <c r="F258" s="412" t="s">
        <v>194</v>
      </c>
      <c r="G258" s="413"/>
      <c r="H258" s="368" t="s">
        <v>196</v>
      </c>
      <c r="I258" s="407"/>
      <c r="J258" s="407"/>
      <c r="K258" s="84"/>
      <c r="L258" s="84"/>
      <c r="M258" s="84"/>
      <c r="N258" s="123"/>
      <c r="Q258" s="166">
        <f>D258</f>
        <v>0</v>
      </c>
    </row>
    <row r="259" spans="2:18" ht="18.600000000000001" customHeight="1" x14ac:dyDescent="0.4">
      <c r="B259" s="426"/>
      <c r="C259" s="409"/>
      <c r="D259" s="416"/>
      <c r="E259" s="380"/>
      <c r="F259" s="94" t="s">
        <v>195</v>
      </c>
      <c r="G259" s="110"/>
      <c r="H259" s="111"/>
      <c r="I259" s="168"/>
      <c r="J259" s="112"/>
      <c r="K259" s="96"/>
      <c r="L259" s="96"/>
      <c r="M259" s="96"/>
      <c r="N259" s="124"/>
    </row>
    <row r="260" spans="2:18" ht="18.600000000000001" customHeight="1" x14ac:dyDescent="0.4">
      <c r="B260" s="426"/>
      <c r="C260" s="414" t="s">
        <v>183</v>
      </c>
      <c r="D260" s="419" t="str">
        <f>IF(H260="","",ROUND(H260*J260,1))</f>
        <v/>
      </c>
      <c r="E260" s="321" t="s">
        <v>184</v>
      </c>
      <c r="F260" s="421" t="s">
        <v>197</v>
      </c>
      <c r="G260" s="422"/>
      <c r="H260" s="177"/>
      <c r="I260" s="8" t="str">
        <f>IF(H260="","","×")</f>
        <v/>
      </c>
      <c r="J260" s="191">
        <v>5</v>
      </c>
      <c r="K260" s="2"/>
      <c r="L260" s="2"/>
      <c r="M260" s="2"/>
      <c r="N260" s="122"/>
    </row>
    <row r="261" spans="2:18" ht="18.600000000000001" customHeight="1" x14ac:dyDescent="0.4">
      <c r="B261" s="432"/>
      <c r="C261" s="409"/>
      <c r="D261" s="420"/>
      <c r="E261" s="380"/>
      <c r="F261" s="423"/>
      <c r="G261" s="424"/>
      <c r="H261" s="111"/>
      <c r="I261" s="99"/>
      <c r="J261" s="96"/>
      <c r="K261" s="96"/>
      <c r="L261" s="96"/>
      <c r="M261" s="96"/>
      <c r="N261" s="124"/>
    </row>
    <row r="262" spans="2:18" ht="18.600000000000001" customHeight="1" x14ac:dyDescent="0.4">
      <c r="B262" s="425"/>
      <c r="C262" s="414" t="s">
        <v>188</v>
      </c>
      <c r="D262" s="415"/>
      <c r="E262" s="279" t="s">
        <v>24</v>
      </c>
      <c r="F262" s="82" t="s">
        <v>185</v>
      </c>
      <c r="G262" s="114">
        <v>3</v>
      </c>
      <c r="H262" s="368" t="s">
        <v>187</v>
      </c>
      <c r="I262" s="369"/>
      <c r="J262" s="108"/>
      <c r="K262" s="84"/>
      <c r="L262" s="84"/>
      <c r="M262" s="84"/>
      <c r="N262" s="123"/>
      <c r="P262" s="166">
        <f>D262</f>
        <v>0</v>
      </c>
    </row>
    <row r="263" spans="2:18" ht="18.600000000000001" customHeight="1" x14ac:dyDescent="0.4">
      <c r="B263" s="426"/>
      <c r="C263" s="408"/>
      <c r="D263" s="410"/>
      <c r="E263" s="321"/>
      <c r="F263" s="85" t="s">
        <v>186</v>
      </c>
      <c r="G263" s="90" t="s">
        <v>193</v>
      </c>
      <c r="H263" s="87"/>
      <c r="I263" s="142"/>
      <c r="J263" s="89"/>
      <c r="K263" s="2"/>
      <c r="L263" s="2"/>
      <c r="M263" s="2"/>
      <c r="N263" s="122"/>
    </row>
    <row r="264" spans="2:18" ht="18.600000000000001" customHeight="1" x14ac:dyDescent="0.4">
      <c r="B264" s="426"/>
      <c r="C264" s="414" t="s">
        <v>191</v>
      </c>
      <c r="D264" s="415"/>
      <c r="E264" s="279" t="s">
        <v>24</v>
      </c>
      <c r="F264" s="82" t="s">
        <v>189</v>
      </c>
      <c r="G264" s="109"/>
      <c r="H264" s="199"/>
      <c r="I264" s="167" t="str">
        <f>IF(H264="","","～")</f>
        <v/>
      </c>
      <c r="J264" s="200"/>
      <c r="K264" s="84"/>
      <c r="L264" s="84"/>
      <c r="M264" s="84"/>
      <c r="N264" s="123"/>
    </row>
    <row r="265" spans="2:18" ht="18.600000000000001" customHeight="1" x14ac:dyDescent="0.4">
      <c r="B265" s="426"/>
      <c r="C265" s="409"/>
      <c r="D265" s="411"/>
      <c r="E265" s="380"/>
      <c r="F265" s="94" t="s">
        <v>190</v>
      </c>
      <c r="G265" s="110" t="s">
        <v>192</v>
      </c>
      <c r="H265" s="111"/>
      <c r="I265" s="168"/>
      <c r="J265" s="112"/>
      <c r="K265" s="96"/>
      <c r="L265" s="96"/>
      <c r="M265" s="96"/>
      <c r="N265" s="124"/>
    </row>
    <row r="266" spans="2:18" ht="18.600000000000001" customHeight="1" x14ac:dyDescent="0.4">
      <c r="B266" s="426"/>
      <c r="C266" s="408" t="s">
        <v>181</v>
      </c>
      <c r="D266" s="410"/>
      <c r="E266" s="321" t="s">
        <v>24</v>
      </c>
      <c r="F266" s="85" t="s">
        <v>189</v>
      </c>
      <c r="G266" s="113"/>
      <c r="H266" s="197"/>
      <c r="I266" s="142" t="str">
        <f>IF(H266="","","～")</f>
        <v/>
      </c>
      <c r="J266" s="198"/>
      <c r="K266" s="2"/>
      <c r="L266" s="2"/>
      <c r="M266" s="2"/>
      <c r="N266" s="122"/>
    </row>
    <row r="267" spans="2:18" ht="18.600000000000001" customHeight="1" x14ac:dyDescent="0.4">
      <c r="B267" s="426"/>
      <c r="C267" s="409"/>
      <c r="D267" s="411"/>
      <c r="E267" s="321"/>
      <c r="F267" s="85" t="s">
        <v>190</v>
      </c>
      <c r="G267" s="113" t="s">
        <v>192</v>
      </c>
      <c r="H267" s="87"/>
      <c r="I267" s="142"/>
      <c r="J267" s="89"/>
      <c r="K267" s="2"/>
      <c r="L267" s="2"/>
      <c r="M267" s="2"/>
      <c r="N267" s="122"/>
    </row>
    <row r="268" spans="2:18" ht="18.600000000000001" customHeight="1" x14ac:dyDescent="0.4">
      <c r="B268" s="426"/>
      <c r="C268" s="414" t="s">
        <v>182</v>
      </c>
      <c r="D268" s="415"/>
      <c r="E268" s="279" t="s">
        <v>27</v>
      </c>
      <c r="F268" s="412" t="s">
        <v>194</v>
      </c>
      <c r="G268" s="413"/>
      <c r="H268" s="368" t="s">
        <v>196</v>
      </c>
      <c r="I268" s="407"/>
      <c r="J268" s="407"/>
      <c r="K268" s="84"/>
      <c r="L268" s="84"/>
      <c r="M268" s="84"/>
      <c r="N268" s="123"/>
      <c r="Q268" s="166">
        <f>D268</f>
        <v>0</v>
      </c>
    </row>
    <row r="269" spans="2:18" ht="18.600000000000001" customHeight="1" x14ac:dyDescent="0.4">
      <c r="B269" s="426"/>
      <c r="C269" s="409"/>
      <c r="D269" s="416"/>
      <c r="E269" s="380"/>
      <c r="F269" s="94" t="s">
        <v>195</v>
      </c>
      <c r="G269" s="110"/>
      <c r="H269" s="111"/>
      <c r="I269" s="168"/>
      <c r="J269" s="112"/>
      <c r="K269" s="96"/>
      <c r="L269" s="96"/>
      <c r="M269" s="96"/>
      <c r="N269" s="124"/>
    </row>
    <row r="270" spans="2:18" ht="18.600000000000001" customHeight="1" x14ac:dyDescent="0.4">
      <c r="B270" s="426"/>
      <c r="C270" s="414" t="s">
        <v>183</v>
      </c>
      <c r="D270" s="419" t="str">
        <f>IF(H270="","",ROUND(H270*J270,1))</f>
        <v/>
      </c>
      <c r="E270" s="321" t="s">
        <v>184</v>
      </c>
      <c r="F270" s="421" t="s">
        <v>197</v>
      </c>
      <c r="G270" s="422"/>
      <c r="H270" s="177"/>
      <c r="I270" s="8" t="str">
        <f>IF(H270="","","×")</f>
        <v/>
      </c>
      <c r="J270" s="191">
        <v>5</v>
      </c>
      <c r="K270" s="2"/>
      <c r="L270" s="2"/>
      <c r="M270" s="2"/>
      <c r="N270" s="122"/>
    </row>
    <row r="271" spans="2:18" ht="18.600000000000001" customHeight="1" thickBot="1" x14ac:dyDescent="0.45">
      <c r="B271" s="427"/>
      <c r="C271" s="428"/>
      <c r="D271" s="429"/>
      <c r="E271" s="391"/>
      <c r="F271" s="430"/>
      <c r="G271" s="431"/>
      <c r="H271" s="127"/>
      <c r="I271" s="169"/>
      <c r="J271" s="128"/>
      <c r="K271" s="128"/>
      <c r="L271" s="128"/>
      <c r="M271" s="128"/>
      <c r="N271" s="129"/>
    </row>
    <row r="272" spans="2:18" x14ac:dyDescent="0.4">
      <c r="P272" s="170">
        <f>SUM(P4:P271)</f>
        <v>3684</v>
      </c>
      <c r="Q272" s="170">
        <f>SUM(Q4:Q271)</f>
        <v>521.70000000000005</v>
      </c>
      <c r="R272" s="170">
        <f>SUM(R4:R271)</f>
        <v>1</v>
      </c>
    </row>
    <row r="278" spans="4:4" x14ac:dyDescent="0.4">
      <c r="D278" t="s">
        <v>253</v>
      </c>
    </row>
  </sheetData>
  <mergeCells count="538">
    <mergeCell ref="F102:G103"/>
    <mergeCell ref="E108:E109"/>
    <mergeCell ref="F48:G49"/>
    <mergeCell ref="H92:I92"/>
    <mergeCell ref="E76:E77"/>
    <mergeCell ref="E86:E87"/>
    <mergeCell ref="H60:I60"/>
    <mergeCell ref="H44:J44"/>
    <mergeCell ref="H38:I38"/>
    <mergeCell ref="E40:E41"/>
    <mergeCell ref="F98:G98"/>
    <mergeCell ref="H98:J98"/>
    <mergeCell ref="E68:E69"/>
    <mergeCell ref="H68:J68"/>
    <mergeCell ref="E46:E47"/>
    <mergeCell ref="H46:J46"/>
    <mergeCell ref="H34:J34"/>
    <mergeCell ref="F3:G3"/>
    <mergeCell ref="H3:N3"/>
    <mergeCell ref="H4:I4"/>
    <mergeCell ref="E6:E7"/>
    <mergeCell ref="C8:C9"/>
    <mergeCell ref="D8:D9"/>
    <mergeCell ref="E8:E9"/>
    <mergeCell ref="E4:E5"/>
    <mergeCell ref="C6:C7"/>
    <mergeCell ref="D6:D7"/>
    <mergeCell ref="D4:D5"/>
    <mergeCell ref="C32:C33"/>
    <mergeCell ref="F32:G32"/>
    <mergeCell ref="H32:J32"/>
    <mergeCell ref="F10:G10"/>
    <mergeCell ref="H10:J10"/>
    <mergeCell ref="C14:C15"/>
    <mergeCell ref="F14:G15"/>
    <mergeCell ref="H26:I26"/>
    <mergeCell ref="C28:C29"/>
    <mergeCell ref="D28:D29"/>
    <mergeCell ref="E28:E29"/>
    <mergeCell ref="C30:C31"/>
    <mergeCell ref="F22:G22"/>
    <mergeCell ref="H22:J22"/>
    <mergeCell ref="F24:G25"/>
    <mergeCell ref="E30:E31"/>
    <mergeCell ref="H16:I16"/>
    <mergeCell ref="B4:B15"/>
    <mergeCell ref="B16:B25"/>
    <mergeCell ref="C16:C17"/>
    <mergeCell ref="D16:D17"/>
    <mergeCell ref="E16:E17"/>
    <mergeCell ref="C18:C19"/>
    <mergeCell ref="D18:D19"/>
    <mergeCell ref="E18:E19"/>
    <mergeCell ref="C20:C21"/>
    <mergeCell ref="D20:D21"/>
    <mergeCell ref="C10:C11"/>
    <mergeCell ref="D10:D11"/>
    <mergeCell ref="E10:E11"/>
    <mergeCell ref="E20:E21"/>
    <mergeCell ref="C22:C23"/>
    <mergeCell ref="D22:D23"/>
    <mergeCell ref="E22:E23"/>
    <mergeCell ref="C24:C25"/>
    <mergeCell ref="D24:D25"/>
    <mergeCell ref="E24:E25"/>
    <mergeCell ref="C4:C5"/>
    <mergeCell ref="D14:D15"/>
    <mergeCell ref="E14:E15"/>
    <mergeCell ref="C12:C13"/>
    <mergeCell ref="C38:C39"/>
    <mergeCell ref="D38:D39"/>
    <mergeCell ref="E38:E39"/>
    <mergeCell ref="D12:D13"/>
    <mergeCell ref="E12:E13"/>
    <mergeCell ref="D30:D31"/>
    <mergeCell ref="C44:C45"/>
    <mergeCell ref="D44:D45"/>
    <mergeCell ref="B26:B37"/>
    <mergeCell ref="C26:C27"/>
    <mergeCell ref="D26:D27"/>
    <mergeCell ref="E26:E27"/>
    <mergeCell ref="D32:D33"/>
    <mergeCell ref="E32:E33"/>
    <mergeCell ref="E44:E45"/>
    <mergeCell ref="C40:C41"/>
    <mergeCell ref="D40:D41"/>
    <mergeCell ref="B38:B49"/>
    <mergeCell ref="C48:C49"/>
    <mergeCell ref="D48:D49"/>
    <mergeCell ref="E48:E49"/>
    <mergeCell ref="C34:C35"/>
    <mergeCell ref="D34:D35"/>
    <mergeCell ref="E34:E35"/>
    <mergeCell ref="C46:C47"/>
    <mergeCell ref="D46:D47"/>
    <mergeCell ref="B50:B59"/>
    <mergeCell ref="C50:C51"/>
    <mergeCell ref="D50:D51"/>
    <mergeCell ref="E50:E51"/>
    <mergeCell ref="H50:I50"/>
    <mergeCell ref="C52:C53"/>
    <mergeCell ref="D52:D53"/>
    <mergeCell ref="E52:E53"/>
    <mergeCell ref="C54:C55"/>
    <mergeCell ref="D54:D55"/>
    <mergeCell ref="C58:C59"/>
    <mergeCell ref="D58:D59"/>
    <mergeCell ref="E58:E59"/>
    <mergeCell ref="F58:G59"/>
    <mergeCell ref="E54:E55"/>
    <mergeCell ref="C56:C57"/>
    <mergeCell ref="D56:D57"/>
    <mergeCell ref="E56:E57"/>
    <mergeCell ref="F56:G56"/>
    <mergeCell ref="H56:J56"/>
    <mergeCell ref="B60:B71"/>
    <mergeCell ref="C60:C61"/>
    <mergeCell ref="D60:D61"/>
    <mergeCell ref="E60:E61"/>
    <mergeCell ref="C62:C63"/>
    <mergeCell ref="D62:D63"/>
    <mergeCell ref="F66:G66"/>
    <mergeCell ref="H66:J66"/>
    <mergeCell ref="C70:C71"/>
    <mergeCell ref="D70:D71"/>
    <mergeCell ref="E70:E71"/>
    <mergeCell ref="F70:G71"/>
    <mergeCell ref="E62:E63"/>
    <mergeCell ref="C64:C65"/>
    <mergeCell ref="D64:D65"/>
    <mergeCell ref="E64:E65"/>
    <mergeCell ref="C66:C67"/>
    <mergeCell ref="D66:D67"/>
    <mergeCell ref="E66:E67"/>
    <mergeCell ref="C68:C69"/>
    <mergeCell ref="D68:D69"/>
    <mergeCell ref="B72:B81"/>
    <mergeCell ref="C72:C73"/>
    <mergeCell ref="D72:D73"/>
    <mergeCell ref="E72:E73"/>
    <mergeCell ref="H72:I72"/>
    <mergeCell ref="C74:C75"/>
    <mergeCell ref="D74:D75"/>
    <mergeCell ref="E74:E75"/>
    <mergeCell ref="C76:C77"/>
    <mergeCell ref="D76:D77"/>
    <mergeCell ref="C78:C79"/>
    <mergeCell ref="D78:D79"/>
    <mergeCell ref="E78:E79"/>
    <mergeCell ref="F78:G78"/>
    <mergeCell ref="H78:J78"/>
    <mergeCell ref="C80:C81"/>
    <mergeCell ref="D80:D81"/>
    <mergeCell ref="E80:E81"/>
    <mergeCell ref="F80:G81"/>
    <mergeCell ref="B82:B91"/>
    <mergeCell ref="C82:C83"/>
    <mergeCell ref="D82:D83"/>
    <mergeCell ref="E82:E83"/>
    <mergeCell ref="H82:I82"/>
    <mergeCell ref="C84:C85"/>
    <mergeCell ref="D84:D85"/>
    <mergeCell ref="E84:E85"/>
    <mergeCell ref="C86:C87"/>
    <mergeCell ref="D86:D87"/>
    <mergeCell ref="C88:C89"/>
    <mergeCell ref="D88:D89"/>
    <mergeCell ref="E88:E89"/>
    <mergeCell ref="F88:G88"/>
    <mergeCell ref="H88:J88"/>
    <mergeCell ref="C90:C91"/>
    <mergeCell ref="D90:D91"/>
    <mergeCell ref="E90:E91"/>
    <mergeCell ref="F90:G91"/>
    <mergeCell ref="B92:B103"/>
    <mergeCell ref="C92:C93"/>
    <mergeCell ref="D92:D93"/>
    <mergeCell ref="E92:E93"/>
    <mergeCell ref="C94:C95"/>
    <mergeCell ref="D94:D95"/>
    <mergeCell ref="E94:E95"/>
    <mergeCell ref="C96:C97"/>
    <mergeCell ref="D96:D97"/>
    <mergeCell ref="E96:E97"/>
    <mergeCell ref="C98:C99"/>
    <mergeCell ref="D98:D99"/>
    <mergeCell ref="E98:E99"/>
    <mergeCell ref="C102:C103"/>
    <mergeCell ref="D102:D103"/>
    <mergeCell ref="E102:E103"/>
    <mergeCell ref="B104:B113"/>
    <mergeCell ref="C104:C105"/>
    <mergeCell ref="D104:D105"/>
    <mergeCell ref="E104:E105"/>
    <mergeCell ref="H104:I104"/>
    <mergeCell ref="C106:C107"/>
    <mergeCell ref="D106:D107"/>
    <mergeCell ref="E106:E107"/>
    <mergeCell ref="C108:C109"/>
    <mergeCell ref="D108:D109"/>
    <mergeCell ref="C112:C113"/>
    <mergeCell ref="D112:D113"/>
    <mergeCell ref="E112:E113"/>
    <mergeCell ref="F112:G113"/>
    <mergeCell ref="F132:G133"/>
    <mergeCell ref="H134:I134"/>
    <mergeCell ref="E128:E129"/>
    <mergeCell ref="F144:G145"/>
    <mergeCell ref="B114:B123"/>
    <mergeCell ref="C114:C115"/>
    <mergeCell ref="D114:D115"/>
    <mergeCell ref="E114:E115"/>
    <mergeCell ref="C120:C121"/>
    <mergeCell ref="D120:D121"/>
    <mergeCell ref="E120:E121"/>
    <mergeCell ref="F120:G120"/>
    <mergeCell ref="H120:J120"/>
    <mergeCell ref="C122:C123"/>
    <mergeCell ref="D122:D123"/>
    <mergeCell ref="E122:E123"/>
    <mergeCell ref="F122:G123"/>
    <mergeCell ref="H114:I114"/>
    <mergeCell ref="C116:C117"/>
    <mergeCell ref="D116:D117"/>
    <mergeCell ref="E116:E117"/>
    <mergeCell ref="C118:C119"/>
    <mergeCell ref="D118:D119"/>
    <mergeCell ref="E118:E119"/>
    <mergeCell ref="H124:I124"/>
    <mergeCell ref="C126:C127"/>
    <mergeCell ref="D126:D127"/>
    <mergeCell ref="E126:E127"/>
    <mergeCell ref="C128:C129"/>
    <mergeCell ref="D128:D129"/>
    <mergeCell ref="C130:C131"/>
    <mergeCell ref="D130:D131"/>
    <mergeCell ref="E130:E131"/>
    <mergeCell ref="F130:G130"/>
    <mergeCell ref="H130:J130"/>
    <mergeCell ref="B146:B157"/>
    <mergeCell ref="C146:C147"/>
    <mergeCell ref="D146:D147"/>
    <mergeCell ref="E146:E147"/>
    <mergeCell ref="D144:D145"/>
    <mergeCell ref="E144:E145"/>
    <mergeCell ref="B124:B133"/>
    <mergeCell ref="C124:C125"/>
    <mergeCell ref="D124:D125"/>
    <mergeCell ref="E124:E125"/>
    <mergeCell ref="C132:C133"/>
    <mergeCell ref="D132:D133"/>
    <mergeCell ref="E132:E133"/>
    <mergeCell ref="B134:B145"/>
    <mergeCell ref="C134:C135"/>
    <mergeCell ref="D134:D135"/>
    <mergeCell ref="E134:E135"/>
    <mergeCell ref="C136:C137"/>
    <mergeCell ref="D136:D137"/>
    <mergeCell ref="E136:E137"/>
    <mergeCell ref="C138:C139"/>
    <mergeCell ref="D138:D139"/>
    <mergeCell ref="E138:E139"/>
    <mergeCell ref="C140:C141"/>
    <mergeCell ref="D140:D141"/>
    <mergeCell ref="E140:E141"/>
    <mergeCell ref="C144:C145"/>
    <mergeCell ref="H146:I146"/>
    <mergeCell ref="C148:C149"/>
    <mergeCell ref="D148:D149"/>
    <mergeCell ref="E148:E149"/>
    <mergeCell ref="C150:C151"/>
    <mergeCell ref="D150:D151"/>
    <mergeCell ref="E150:E151"/>
    <mergeCell ref="C156:C157"/>
    <mergeCell ref="D156:D157"/>
    <mergeCell ref="E156:E157"/>
    <mergeCell ref="F156:G157"/>
    <mergeCell ref="C154:C155"/>
    <mergeCell ref="D154:D155"/>
    <mergeCell ref="E154:E155"/>
    <mergeCell ref="H154:J154"/>
    <mergeCell ref="H152:J152"/>
    <mergeCell ref="C152:C153"/>
    <mergeCell ref="D152:D153"/>
    <mergeCell ref="E152:E153"/>
    <mergeCell ref="F152:G152"/>
    <mergeCell ref="B158:B167"/>
    <mergeCell ref="C158:C159"/>
    <mergeCell ref="D158:D159"/>
    <mergeCell ref="E158:E159"/>
    <mergeCell ref="C164:C165"/>
    <mergeCell ref="D164:D165"/>
    <mergeCell ref="E164:E165"/>
    <mergeCell ref="F164:G164"/>
    <mergeCell ref="H164:J164"/>
    <mergeCell ref="C166:C167"/>
    <mergeCell ref="D166:D167"/>
    <mergeCell ref="E166:E167"/>
    <mergeCell ref="F166:G167"/>
    <mergeCell ref="H158:I158"/>
    <mergeCell ref="C160:C161"/>
    <mergeCell ref="D160:D161"/>
    <mergeCell ref="E160:E161"/>
    <mergeCell ref="C162:C163"/>
    <mergeCell ref="D162:D163"/>
    <mergeCell ref="E162:E163"/>
    <mergeCell ref="E172:E173"/>
    <mergeCell ref="C174:C175"/>
    <mergeCell ref="D174:D175"/>
    <mergeCell ref="E174:E175"/>
    <mergeCell ref="F174:G174"/>
    <mergeCell ref="H174:J174"/>
    <mergeCell ref="B168:B179"/>
    <mergeCell ref="C168:C169"/>
    <mergeCell ref="D168:D169"/>
    <mergeCell ref="E168:E169"/>
    <mergeCell ref="H168:I168"/>
    <mergeCell ref="C170:C171"/>
    <mergeCell ref="D170:D171"/>
    <mergeCell ref="E170:E171"/>
    <mergeCell ref="C172:C173"/>
    <mergeCell ref="D172:D173"/>
    <mergeCell ref="C178:C179"/>
    <mergeCell ref="D178:D179"/>
    <mergeCell ref="E178:E179"/>
    <mergeCell ref="F178:G179"/>
    <mergeCell ref="C176:C177"/>
    <mergeCell ref="D176:D177"/>
    <mergeCell ref="E176:E177"/>
    <mergeCell ref="H176:J176"/>
    <mergeCell ref="B180:B191"/>
    <mergeCell ref="C180:C181"/>
    <mergeCell ref="D180:D181"/>
    <mergeCell ref="E180:E181"/>
    <mergeCell ref="C186:C187"/>
    <mergeCell ref="D186:D187"/>
    <mergeCell ref="E186:E187"/>
    <mergeCell ref="F186:G186"/>
    <mergeCell ref="H186:J186"/>
    <mergeCell ref="C190:C191"/>
    <mergeCell ref="D190:D191"/>
    <mergeCell ref="E190:E191"/>
    <mergeCell ref="F190:G191"/>
    <mergeCell ref="H180:I180"/>
    <mergeCell ref="C182:C183"/>
    <mergeCell ref="D182:D183"/>
    <mergeCell ref="E182:E183"/>
    <mergeCell ref="C184:C185"/>
    <mergeCell ref="D184:D185"/>
    <mergeCell ref="E184:E185"/>
    <mergeCell ref="C188:C189"/>
    <mergeCell ref="D188:D189"/>
    <mergeCell ref="E188:E189"/>
    <mergeCell ref="H188:J188"/>
    <mergeCell ref="E196:E197"/>
    <mergeCell ref="C198:C199"/>
    <mergeCell ref="D198:D199"/>
    <mergeCell ref="E198:E199"/>
    <mergeCell ref="F198:G198"/>
    <mergeCell ref="H198:J198"/>
    <mergeCell ref="B192:B201"/>
    <mergeCell ref="C192:C193"/>
    <mergeCell ref="D192:D193"/>
    <mergeCell ref="E192:E193"/>
    <mergeCell ref="H192:I192"/>
    <mergeCell ref="C194:C195"/>
    <mergeCell ref="D194:D195"/>
    <mergeCell ref="E194:E195"/>
    <mergeCell ref="C196:C197"/>
    <mergeCell ref="D196:D197"/>
    <mergeCell ref="C200:C201"/>
    <mergeCell ref="D200:D201"/>
    <mergeCell ref="E200:E201"/>
    <mergeCell ref="F200:G201"/>
    <mergeCell ref="B202:B211"/>
    <mergeCell ref="C202:C203"/>
    <mergeCell ref="D202:D203"/>
    <mergeCell ref="E202:E203"/>
    <mergeCell ref="C208:C209"/>
    <mergeCell ref="D208:D209"/>
    <mergeCell ref="E208:E209"/>
    <mergeCell ref="F208:G208"/>
    <mergeCell ref="H208:J208"/>
    <mergeCell ref="C210:C211"/>
    <mergeCell ref="D210:D211"/>
    <mergeCell ref="E210:E211"/>
    <mergeCell ref="F210:G211"/>
    <mergeCell ref="H202:I202"/>
    <mergeCell ref="C204:C205"/>
    <mergeCell ref="D204:D205"/>
    <mergeCell ref="E204:E205"/>
    <mergeCell ref="C206:C207"/>
    <mergeCell ref="D206:D207"/>
    <mergeCell ref="E206:E207"/>
    <mergeCell ref="E216:E217"/>
    <mergeCell ref="C218:C219"/>
    <mergeCell ref="D218:D219"/>
    <mergeCell ref="E218:E219"/>
    <mergeCell ref="F218:G218"/>
    <mergeCell ref="H218:J218"/>
    <mergeCell ref="B212:B221"/>
    <mergeCell ref="C212:C213"/>
    <mergeCell ref="D212:D213"/>
    <mergeCell ref="E212:E213"/>
    <mergeCell ref="H212:I212"/>
    <mergeCell ref="C214:C215"/>
    <mergeCell ref="D214:D215"/>
    <mergeCell ref="E214:E215"/>
    <mergeCell ref="C216:C217"/>
    <mergeCell ref="D216:D217"/>
    <mergeCell ref="C220:C221"/>
    <mergeCell ref="D220:D221"/>
    <mergeCell ref="E220:E221"/>
    <mergeCell ref="F220:G221"/>
    <mergeCell ref="B222:B231"/>
    <mergeCell ref="C222:C223"/>
    <mergeCell ref="D222:D223"/>
    <mergeCell ref="E222:E223"/>
    <mergeCell ref="C228:C229"/>
    <mergeCell ref="D228:D229"/>
    <mergeCell ref="E228:E229"/>
    <mergeCell ref="F228:G228"/>
    <mergeCell ref="H228:J228"/>
    <mergeCell ref="C230:C231"/>
    <mergeCell ref="D230:D231"/>
    <mergeCell ref="E230:E231"/>
    <mergeCell ref="F230:G231"/>
    <mergeCell ref="H222:I222"/>
    <mergeCell ref="C224:C225"/>
    <mergeCell ref="D224:D225"/>
    <mergeCell ref="E224:E225"/>
    <mergeCell ref="C226:C227"/>
    <mergeCell ref="D226:D227"/>
    <mergeCell ref="E226:E227"/>
    <mergeCell ref="E236:E237"/>
    <mergeCell ref="C238:C239"/>
    <mergeCell ref="D238:D239"/>
    <mergeCell ref="E238:E239"/>
    <mergeCell ref="F238:G238"/>
    <mergeCell ref="H238:J238"/>
    <mergeCell ref="B232:B241"/>
    <mergeCell ref="C232:C233"/>
    <mergeCell ref="D232:D233"/>
    <mergeCell ref="E232:E233"/>
    <mergeCell ref="H232:I232"/>
    <mergeCell ref="C234:C235"/>
    <mergeCell ref="D234:D235"/>
    <mergeCell ref="E234:E235"/>
    <mergeCell ref="C236:C237"/>
    <mergeCell ref="D236:D237"/>
    <mergeCell ref="C240:C241"/>
    <mergeCell ref="D240:D241"/>
    <mergeCell ref="E240:E241"/>
    <mergeCell ref="F240:G241"/>
    <mergeCell ref="B242:B251"/>
    <mergeCell ref="C242:C243"/>
    <mergeCell ref="D242:D243"/>
    <mergeCell ref="E242:E243"/>
    <mergeCell ref="C248:C249"/>
    <mergeCell ref="D248:D249"/>
    <mergeCell ref="E248:E249"/>
    <mergeCell ref="F248:G248"/>
    <mergeCell ref="H248:J248"/>
    <mergeCell ref="C250:C251"/>
    <mergeCell ref="D250:D251"/>
    <mergeCell ref="E250:E251"/>
    <mergeCell ref="F250:G251"/>
    <mergeCell ref="H242:I242"/>
    <mergeCell ref="C244:C245"/>
    <mergeCell ref="D244:D245"/>
    <mergeCell ref="E244:E245"/>
    <mergeCell ref="C246:C247"/>
    <mergeCell ref="D246:D247"/>
    <mergeCell ref="E246:E247"/>
    <mergeCell ref="E256:E257"/>
    <mergeCell ref="C258:C259"/>
    <mergeCell ref="D258:D259"/>
    <mergeCell ref="E258:E259"/>
    <mergeCell ref="F258:G258"/>
    <mergeCell ref="H258:J258"/>
    <mergeCell ref="B252:B261"/>
    <mergeCell ref="C252:C253"/>
    <mergeCell ref="D252:D253"/>
    <mergeCell ref="E252:E253"/>
    <mergeCell ref="H252:I252"/>
    <mergeCell ref="C254:C255"/>
    <mergeCell ref="D254:D255"/>
    <mergeCell ref="E254:E255"/>
    <mergeCell ref="C256:C257"/>
    <mergeCell ref="D256:D257"/>
    <mergeCell ref="C260:C261"/>
    <mergeCell ref="D260:D261"/>
    <mergeCell ref="E260:E261"/>
    <mergeCell ref="F260:G261"/>
    <mergeCell ref="B262:B271"/>
    <mergeCell ref="C262:C263"/>
    <mergeCell ref="D262:D263"/>
    <mergeCell ref="E262:E263"/>
    <mergeCell ref="C268:C269"/>
    <mergeCell ref="D268:D269"/>
    <mergeCell ref="E268:E269"/>
    <mergeCell ref="F268:G268"/>
    <mergeCell ref="H268:J268"/>
    <mergeCell ref="C270:C271"/>
    <mergeCell ref="D270:D271"/>
    <mergeCell ref="E270:E271"/>
    <mergeCell ref="F270:G271"/>
    <mergeCell ref="H262:I262"/>
    <mergeCell ref="C264:C265"/>
    <mergeCell ref="D264:D265"/>
    <mergeCell ref="E264:E265"/>
    <mergeCell ref="C266:C267"/>
    <mergeCell ref="D266:D267"/>
    <mergeCell ref="E266:E267"/>
    <mergeCell ref="H12:J12"/>
    <mergeCell ref="C100:C101"/>
    <mergeCell ref="D100:D101"/>
    <mergeCell ref="E100:E101"/>
    <mergeCell ref="H100:J100"/>
    <mergeCell ref="C142:C143"/>
    <mergeCell ref="D142:D143"/>
    <mergeCell ref="E142:E143"/>
    <mergeCell ref="H142:J142"/>
    <mergeCell ref="F140:G140"/>
    <mergeCell ref="H140:J140"/>
    <mergeCell ref="C110:C111"/>
    <mergeCell ref="D110:D111"/>
    <mergeCell ref="E110:E111"/>
    <mergeCell ref="F110:G110"/>
    <mergeCell ref="H110:J110"/>
    <mergeCell ref="C42:C43"/>
    <mergeCell ref="D42:D43"/>
    <mergeCell ref="E42:E43"/>
    <mergeCell ref="C36:C37"/>
    <mergeCell ref="D36:D37"/>
    <mergeCell ref="E36:E37"/>
    <mergeCell ref="F36:G37"/>
    <mergeCell ref="F44:G44"/>
  </mergeCells>
  <phoneticPr fontId="1"/>
  <pageMargins left="0.74803149606299213" right="0.55118110236220474" top="0.74803149606299213" bottom="0.74803149606299213" header="0.31496062992125984" footer="0.31496062992125984"/>
  <pageSetup paperSize="9" scale="71" fitToHeight="0" orientation="portrait" blackAndWhite="1" r:id="rId1"/>
  <rowBreaks count="4" manualBreakCount="4">
    <brk id="59" min="1" max="13" man="1"/>
    <brk id="113" min="1" max="13" man="1"/>
    <brk id="167" min="1" max="13" man="1"/>
    <brk id="221"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E8C8-0E4E-416F-B028-60231AC59EBC}">
  <sheetPr>
    <tabColor theme="7" tint="0.59999389629810485"/>
    <pageSetUpPr fitToPage="1"/>
  </sheetPr>
  <dimension ref="B1:R252"/>
  <sheetViews>
    <sheetView showGridLines="0" view="pageBreakPreview" zoomScaleNormal="75" zoomScaleSheetLayoutView="100" workbookViewId="0">
      <selection activeCell="C8" sqref="C8:C9"/>
    </sheetView>
  </sheetViews>
  <sheetFormatPr defaultRowHeight="18.75" x14ac:dyDescent="0.4"/>
  <cols>
    <col min="1" max="1" width="5.625" customWidth="1"/>
    <col min="2" max="2" width="8.375" customWidth="1"/>
    <col min="3" max="3" width="16.875" customWidth="1"/>
    <col min="5" max="5" width="6.5" customWidth="1"/>
    <col min="6" max="6" width="11.75" bestFit="1" customWidth="1"/>
    <col min="7" max="7" width="27.75" customWidth="1"/>
    <col min="8" max="8" width="7.125" customWidth="1"/>
    <col min="9" max="9" width="2.625" style="24" customWidth="1"/>
    <col min="10" max="10" width="7.125" customWidth="1"/>
    <col min="11" max="11" width="2.625" customWidth="1"/>
    <col min="12" max="12" width="7.125" customWidth="1"/>
    <col min="13" max="13" width="2.625" customWidth="1"/>
    <col min="14" max="14" width="7.125" customWidth="1"/>
    <col min="15" max="15" width="2.625" customWidth="1"/>
  </cols>
  <sheetData>
    <row r="1" spans="2:18" x14ac:dyDescent="0.4">
      <c r="B1" s="19" t="s">
        <v>233</v>
      </c>
      <c r="K1" s="2"/>
      <c r="L1" s="19" t="str">
        <f>IF(数量集計表!I1="","",数量集計表!I1)</f>
        <v>伊丹沢Ⅱ工区</v>
      </c>
    </row>
    <row r="2" spans="2:18" ht="19.5" thickBot="1" x14ac:dyDescent="0.45">
      <c r="B2" s="2" t="s">
        <v>198</v>
      </c>
    </row>
    <row r="3" spans="2:18" ht="19.5" thickBot="1" x14ac:dyDescent="0.45">
      <c r="B3" s="116" t="s">
        <v>140</v>
      </c>
      <c r="C3" s="117" t="s">
        <v>139</v>
      </c>
      <c r="D3" s="117" t="s">
        <v>138</v>
      </c>
      <c r="E3" s="117" t="s">
        <v>137</v>
      </c>
      <c r="F3" s="382" t="s">
        <v>135</v>
      </c>
      <c r="G3" s="382"/>
      <c r="H3" s="382" t="s">
        <v>136</v>
      </c>
      <c r="I3" s="382"/>
      <c r="J3" s="382"/>
      <c r="K3" s="382"/>
      <c r="L3" s="382"/>
      <c r="M3" s="382"/>
      <c r="N3" s="383"/>
    </row>
    <row r="4" spans="2:18" ht="24.95" customHeight="1" x14ac:dyDescent="0.4">
      <c r="B4" s="439" t="s">
        <v>15</v>
      </c>
      <c r="C4" s="408"/>
      <c r="D4" s="445">
        <v>3</v>
      </c>
      <c r="E4" s="321" t="s">
        <v>272</v>
      </c>
      <c r="F4" s="421" t="s">
        <v>380</v>
      </c>
      <c r="G4" s="422"/>
      <c r="H4" s="459">
        <v>200</v>
      </c>
      <c r="I4" s="288"/>
      <c r="J4" s="288"/>
      <c r="K4" s="2"/>
      <c r="L4" s="2"/>
      <c r="M4" s="2"/>
      <c r="N4" s="122"/>
    </row>
    <row r="5" spans="2:18" ht="24.95" customHeight="1" x14ac:dyDescent="0.4">
      <c r="B5" s="440"/>
      <c r="C5" s="409"/>
      <c r="D5" s="446"/>
      <c r="E5" s="380"/>
      <c r="F5" s="423"/>
      <c r="G5" s="424"/>
      <c r="H5" s="87"/>
      <c r="I5" s="8"/>
      <c r="J5" s="2"/>
      <c r="K5" s="2"/>
      <c r="L5" s="2"/>
      <c r="M5" s="2"/>
      <c r="N5" s="122"/>
    </row>
    <row r="6" spans="2:18" ht="18.75" customHeight="1" x14ac:dyDescent="0.4">
      <c r="B6" s="455">
        <v>4</v>
      </c>
      <c r="C6" s="414" t="s">
        <v>256</v>
      </c>
      <c r="D6" s="442">
        <f>IF(H6="","",ROUND(H6*J6+H6/2*N6,0))</f>
        <v>36</v>
      </c>
      <c r="E6" s="279" t="s">
        <v>11</v>
      </c>
      <c r="F6" s="412" t="s">
        <v>257</v>
      </c>
      <c r="G6" s="441"/>
      <c r="H6" s="178">
        <v>2.8</v>
      </c>
      <c r="I6" s="171" t="str">
        <f>IF(H6="","","×")</f>
        <v>×</v>
      </c>
      <c r="J6" s="171" t="str">
        <f>IF(H6="","","12.0")</f>
        <v>12.0</v>
      </c>
      <c r="K6" s="171" t="str">
        <f>IF(H6="","","＋")</f>
        <v>＋</v>
      </c>
      <c r="L6" s="171" t="str">
        <f>IF(H6="","",H6&amp;"/2")</f>
        <v>2.8/2</v>
      </c>
      <c r="M6" s="171" t="str">
        <f>IF(H6="","","×")</f>
        <v>×</v>
      </c>
      <c r="N6" s="194" t="str">
        <f>IF(H6="","","2.0")</f>
        <v>2.0</v>
      </c>
      <c r="P6" s="437" t="s">
        <v>325</v>
      </c>
      <c r="Q6" s="438"/>
      <c r="R6" s="180">
        <v>7</v>
      </c>
    </row>
    <row r="7" spans="2:18" x14ac:dyDescent="0.4">
      <c r="B7" s="454"/>
      <c r="C7" s="408"/>
      <c r="D7" s="443"/>
      <c r="E7" s="321"/>
      <c r="F7" s="423" t="s">
        <v>258</v>
      </c>
      <c r="G7" s="444"/>
      <c r="H7" s="87"/>
      <c r="I7" s="142"/>
      <c r="J7" s="89"/>
      <c r="K7" s="2"/>
      <c r="L7" s="2"/>
      <c r="M7" s="2"/>
      <c r="N7" s="122"/>
    </row>
    <row r="8" spans="2:18" x14ac:dyDescent="0.4">
      <c r="B8" s="454"/>
      <c r="C8" s="414" t="s">
        <v>259</v>
      </c>
      <c r="D8" s="442">
        <f t="shared" ref="D8" si="0">IF(H8="","",ROUND(H8*J8+H8/2*N8,0))</f>
        <v>36</v>
      </c>
      <c r="E8" s="279" t="s">
        <v>11</v>
      </c>
      <c r="F8" s="412" t="s">
        <v>260</v>
      </c>
      <c r="G8" s="441"/>
      <c r="H8" s="178">
        <v>2.8</v>
      </c>
      <c r="I8" s="171" t="str">
        <f t="shared" ref="I8" si="1">IF(H8="","","×")</f>
        <v>×</v>
      </c>
      <c r="J8" s="171" t="str">
        <f t="shared" ref="J8" si="2">IF(H8="","","12.0")</f>
        <v>12.0</v>
      </c>
      <c r="K8" s="171" t="str">
        <f t="shared" ref="K8" si="3">IF(H8="","","＋")</f>
        <v>＋</v>
      </c>
      <c r="L8" s="171" t="str">
        <f t="shared" ref="L8" si="4">IF(H8="","",H8&amp;"/2")</f>
        <v>2.8/2</v>
      </c>
      <c r="M8" s="171" t="str">
        <f t="shared" ref="M8" si="5">IF(H8="","","×")</f>
        <v>×</v>
      </c>
      <c r="N8" s="194" t="str">
        <f t="shared" ref="N8" si="6">IF(H8="","","2.0")</f>
        <v>2.0</v>
      </c>
    </row>
    <row r="9" spans="2:18" x14ac:dyDescent="0.4">
      <c r="B9" s="454"/>
      <c r="C9" s="409"/>
      <c r="D9" s="443"/>
      <c r="E9" s="380"/>
      <c r="F9" s="423" t="s">
        <v>261</v>
      </c>
      <c r="G9" s="444"/>
      <c r="H9" s="87"/>
      <c r="I9" s="142"/>
      <c r="J9" s="89"/>
      <c r="K9" s="2"/>
      <c r="L9" s="2"/>
      <c r="M9" s="2"/>
      <c r="N9" s="122"/>
    </row>
    <row r="10" spans="2:18" x14ac:dyDescent="0.4">
      <c r="B10" s="454"/>
      <c r="C10" s="408" t="s">
        <v>262</v>
      </c>
      <c r="D10" s="442">
        <f t="shared" ref="D10" si="7">IF(H10="","",ROUND(H10*J10+H10/2*N10,0))</f>
        <v>36</v>
      </c>
      <c r="E10" s="279" t="s">
        <v>11</v>
      </c>
      <c r="F10" s="412" t="s">
        <v>263</v>
      </c>
      <c r="G10" s="441"/>
      <c r="H10" s="178">
        <v>2.8</v>
      </c>
      <c r="I10" s="171" t="str">
        <f t="shared" ref="I10" si="8">IF(H10="","","×")</f>
        <v>×</v>
      </c>
      <c r="J10" s="171" t="str">
        <f t="shared" ref="J10" si="9">IF(H10="","","12.0")</f>
        <v>12.0</v>
      </c>
      <c r="K10" s="171" t="str">
        <f t="shared" ref="K10" si="10">IF(H10="","","＋")</f>
        <v>＋</v>
      </c>
      <c r="L10" s="171" t="str">
        <f t="shared" ref="L10" si="11">IF(H10="","",H10&amp;"/2")</f>
        <v>2.8/2</v>
      </c>
      <c r="M10" s="171" t="str">
        <f t="shared" ref="M10" si="12">IF(H10="","","×")</f>
        <v>×</v>
      </c>
      <c r="N10" s="194" t="str">
        <f t="shared" ref="N10" si="13">IF(H10="","","2.0")</f>
        <v>2.0</v>
      </c>
    </row>
    <row r="11" spans="2:18" x14ac:dyDescent="0.4">
      <c r="B11" s="454"/>
      <c r="C11" s="409"/>
      <c r="D11" s="443"/>
      <c r="E11" s="380"/>
      <c r="F11" s="423"/>
      <c r="G11" s="444"/>
      <c r="H11" s="87"/>
      <c r="I11" s="142"/>
      <c r="J11" s="89"/>
      <c r="K11" s="2"/>
      <c r="L11" s="2"/>
      <c r="M11" s="2"/>
      <c r="N11" s="122"/>
    </row>
    <row r="12" spans="2:18" x14ac:dyDescent="0.4">
      <c r="B12" s="454"/>
      <c r="C12" s="408" t="s">
        <v>264</v>
      </c>
      <c r="D12" s="419">
        <f>IF(H12="","",ROUND(H12*J12+H12/2*N12,1))</f>
        <v>27.3</v>
      </c>
      <c r="E12" s="321" t="s">
        <v>184</v>
      </c>
      <c r="F12" s="412" t="s">
        <v>265</v>
      </c>
      <c r="G12" s="441"/>
      <c r="H12" s="178">
        <v>2.1</v>
      </c>
      <c r="I12" s="171" t="str">
        <f t="shared" ref="I12" si="14">IF(H12="","","×")</f>
        <v>×</v>
      </c>
      <c r="J12" s="171" t="str">
        <f t="shared" ref="J12" si="15">IF(H12="","","12.0")</f>
        <v>12.0</v>
      </c>
      <c r="K12" s="171" t="str">
        <f t="shared" ref="K12" si="16">IF(H12="","","＋")</f>
        <v>＋</v>
      </c>
      <c r="L12" s="171" t="str">
        <f t="shared" ref="L12" si="17">IF(H12="","",H12&amp;"/2")</f>
        <v>2.1/2</v>
      </c>
      <c r="M12" s="171" t="str">
        <f t="shared" ref="M12" si="18">IF(H12="","","×")</f>
        <v>×</v>
      </c>
      <c r="N12" s="194" t="str">
        <f t="shared" ref="N12" si="19">IF(H12="","","2.0")</f>
        <v>2.0</v>
      </c>
      <c r="Q12" s="166"/>
    </row>
    <row r="13" spans="2:18" x14ac:dyDescent="0.4">
      <c r="B13" s="454"/>
      <c r="C13" s="409"/>
      <c r="D13" s="420"/>
      <c r="E13" s="380"/>
      <c r="F13" s="423" t="s">
        <v>266</v>
      </c>
      <c r="G13" s="444"/>
      <c r="H13" s="87"/>
      <c r="I13" s="142"/>
      <c r="J13" s="89"/>
      <c r="K13" s="2"/>
      <c r="L13" s="2"/>
      <c r="M13" s="2"/>
      <c r="N13" s="122"/>
    </row>
    <row r="14" spans="2:18" x14ac:dyDescent="0.4">
      <c r="B14" s="454"/>
      <c r="C14" s="408" t="s">
        <v>267</v>
      </c>
      <c r="D14" s="419">
        <f>IF(H14="","",ROUND(H14*J14+H14/2*N14,1))</f>
        <v>41.6</v>
      </c>
      <c r="E14" s="321" t="s">
        <v>184</v>
      </c>
      <c r="F14" s="412" t="s">
        <v>265</v>
      </c>
      <c r="G14" s="441"/>
      <c r="H14" s="178">
        <v>3.2</v>
      </c>
      <c r="I14" s="171" t="str">
        <f t="shared" ref="I14" si="20">IF(H14="","","×")</f>
        <v>×</v>
      </c>
      <c r="J14" s="171" t="str">
        <f t="shared" ref="J14" si="21">IF(H14="","","12.0")</f>
        <v>12.0</v>
      </c>
      <c r="K14" s="171" t="str">
        <f t="shared" ref="K14" si="22">IF(H14="","","＋")</f>
        <v>＋</v>
      </c>
      <c r="L14" s="171" t="str">
        <f t="shared" ref="L14" si="23">IF(H14="","",H14&amp;"/2")</f>
        <v>3.2/2</v>
      </c>
      <c r="M14" s="171" t="str">
        <f t="shared" ref="M14" si="24">IF(H14="","","×")</f>
        <v>×</v>
      </c>
      <c r="N14" s="194" t="str">
        <f t="shared" ref="N14" si="25">IF(H14="","","2.0")</f>
        <v>2.0</v>
      </c>
    </row>
    <row r="15" spans="2:18" x14ac:dyDescent="0.4">
      <c r="B15" s="454"/>
      <c r="C15" s="409"/>
      <c r="D15" s="420"/>
      <c r="E15" s="380"/>
      <c r="F15" s="423" t="s">
        <v>266</v>
      </c>
      <c r="G15" s="444"/>
      <c r="H15" s="87"/>
      <c r="I15" s="142"/>
      <c r="J15" s="89"/>
      <c r="K15" s="2"/>
      <c r="L15" s="2"/>
      <c r="M15" s="2"/>
      <c r="N15" s="122"/>
    </row>
    <row r="16" spans="2:18" x14ac:dyDescent="0.4">
      <c r="B16" s="456">
        <v>20</v>
      </c>
      <c r="C16" s="408" t="s">
        <v>268</v>
      </c>
      <c r="D16" s="419">
        <f>IF(H16="","",ROUND(H16*J16+H16/2*N16,1))</f>
        <v>78</v>
      </c>
      <c r="E16" s="321" t="s">
        <v>184</v>
      </c>
      <c r="F16" s="447" t="s">
        <v>270</v>
      </c>
      <c r="G16" s="448"/>
      <c r="H16" s="178">
        <v>6</v>
      </c>
      <c r="I16" s="171" t="str">
        <f t="shared" ref="I16" si="26">IF(H16="","","×")</f>
        <v>×</v>
      </c>
      <c r="J16" s="171" t="str">
        <f t="shared" ref="J16" si="27">IF(H16="","","12.0")</f>
        <v>12.0</v>
      </c>
      <c r="K16" s="171" t="str">
        <f t="shared" ref="K16" si="28">IF(H16="","","＋")</f>
        <v>＋</v>
      </c>
      <c r="L16" s="171" t="str">
        <f t="shared" ref="L16" si="29">IF(H16="","",H16&amp;"/2")</f>
        <v>6/2</v>
      </c>
      <c r="M16" s="171" t="str">
        <f t="shared" ref="M16" si="30">IF(H16="","","×")</f>
        <v>×</v>
      </c>
      <c r="N16" s="194" t="str">
        <f t="shared" ref="N16" si="31">IF(H16="","","2.0")</f>
        <v>2.0</v>
      </c>
    </row>
    <row r="17" spans="2:17" x14ac:dyDescent="0.4">
      <c r="B17" s="457"/>
      <c r="C17" s="409"/>
      <c r="D17" s="420"/>
      <c r="E17" s="380"/>
      <c r="F17" s="423" t="s">
        <v>269</v>
      </c>
      <c r="G17" s="444"/>
      <c r="H17" s="87"/>
      <c r="I17" s="142"/>
      <c r="J17" s="89"/>
      <c r="K17" s="2"/>
      <c r="L17" s="2"/>
      <c r="M17" s="2"/>
      <c r="N17" s="122"/>
    </row>
    <row r="18" spans="2:17" ht="18.75" customHeight="1" x14ac:dyDescent="0.4">
      <c r="B18" s="455">
        <v>5</v>
      </c>
      <c r="C18" s="414" t="s">
        <v>256</v>
      </c>
      <c r="D18" s="442">
        <f>IF(H18="","",ROUND(H18*J18+H18/2*N18,0))</f>
        <v>36</v>
      </c>
      <c r="E18" s="279" t="s">
        <v>11</v>
      </c>
      <c r="F18" s="412" t="s">
        <v>257</v>
      </c>
      <c r="G18" s="441"/>
      <c r="H18" s="178">
        <v>2.8</v>
      </c>
      <c r="I18" s="171" t="str">
        <f>IF(H18="","","×")</f>
        <v>×</v>
      </c>
      <c r="J18" s="171" t="str">
        <f>IF(H18="","","12.0")</f>
        <v>12.0</v>
      </c>
      <c r="K18" s="171" t="str">
        <f>IF(H18="","","＋")</f>
        <v>＋</v>
      </c>
      <c r="L18" s="171" t="str">
        <f>IF(H18="","",H18&amp;"/2")</f>
        <v>2.8/2</v>
      </c>
      <c r="M18" s="171" t="str">
        <f>IF(H18="","","×")</f>
        <v>×</v>
      </c>
      <c r="N18" s="194" t="str">
        <f>IF(H18="","","2.0")</f>
        <v>2.0</v>
      </c>
      <c r="P18" s="166"/>
    </row>
    <row r="19" spans="2:17" ht="18.75" customHeight="1" x14ac:dyDescent="0.4">
      <c r="B19" s="454"/>
      <c r="C19" s="408"/>
      <c r="D19" s="443"/>
      <c r="E19" s="321"/>
      <c r="F19" s="423" t="s">
        <v>258</v>
      </c>
      <c r="G19" s="444"/>
      <c r="H19" s="87"/>
      <c r="I19" s="142"/>
      <c r="J19" s="89"/>
      <c r="K19" s="2"/>
      <c r="L19" s="2"/>
      <c r="M19" s="2"/>
      <c r="N19" s="122"/>
    </row>
    <row r="20" spans="2:17" x14ac:dyDescent="0.4">
      <c r="B20" s="454"/>
      <c r="C20" s="414" t="s">
        <v>259</v>
      </c>
      <c r="D20" s="442">
        <f t="shared" ref="D20" si="32">IF(H20="","",ROUND(H20*J20+H20/2*N20,0))</f>
        <v>36</v>
      </c>
      <c r="E20" s="279" t="s">
        <v>11</v>
      </c>
      <c r="F20" s="412" t="s">
        <v>260</v>
      </c>
      <c r="G20" s="441"/>
      <c r="H20" s="178">
        <v>2.8</v>
      </c>
      <c r="I20" s="171" t="str">
        <f t="shared" ref="I20" si="33">IF(H20="","","×")</f>
        <v>×</v>
      </c>
      <c r="J20" s="171" t="str">
        <f t="shared" ref="J20" si="34">IF(H20="","","12.0")</f>
        <v>12.0</v>
      </c>
      <c r="K20" s="171" t="str">
        <f t="shared" ref="K20" si="35">IF(H20="","","＋")</f>
        <v>＋</v>
      </c>
      <c r="L20" s="171" t="str">
        <f t="shared" ref="L20" si="36">IF(H20="","",H20&amp;"/2")</f>
        <v>2.8/2</v>
      </c>
      <c r="M20" s="171" t="str">
        <f t="shared" ref="M20" si="37">IF(H20="","","×")</f>
        <v>×</v>
      </c>
      <c r="N20" s="194" t="str">
        <f t="shared" ref="N20" si="38">IF(H20="","","2.0")</f>
        <v>2.0</v>
      </c>
    </row>
    <row r="21" spans="2:17" x14ac:dyDescent="0.4">
      <c r="B21" s="454"/>
      <c r="C21" s="409"/>
      <c r="D21" s="443"/>
      <c r="E21" s="380"/>
      <c r="F21" s="423" t="s">
        <v>261</v>
      </c>
      <c r="G21" s="444"/>
      <c r="H21" s="87"/>
      <c r="I21" s="142"/>
      <c r="J21" s="89"/>
      <c r="K21" s="2"/>
      <c r="L21" s="2"/>
      <c r="M21" s="2"/>
      <c r="N21" s="122"/>
    </row>
    <row r="22" spans="2:17" ht="18.75" customHeight="1" x14ac:dyDescent="0.4">
      <c r="B22" s="454"/>
      <c r="C22" s="408" t="s">
        <v>262</v>
      </c>
      <c r="D22" s="442">
        <f t="shared" ref="D22" si="39">IF(H22="","",ROUND(H22*J22+H22/2*N22,0))</f>
        <v>36</v>
      </c>
      <c r="E22" s="279" t="s">
        <v>11</v>
      </c>
      <c r="F22" s="412" t="s">
        <v>263</v>
      </c>
      <c r="G22" s="441"/>
      <c r="H22" s="178">
        <v>2.8</v>
      </c>
      <c r="I22" s="171" t="str">
        <f t="shared" ref="I22" si="40">IF(H22="","","×")</f>
        <v>×</v>
      </c>
      <c r="J22" s="171" t="str">
        <f t="shared" ref="J22" si="41">IF(H22="","","12.0")</f>
        <v>12.0</v>
      </c>
      <c r="K22" s="171" t="str">
        <f t="shared" ref="K22" si="42">IF(H22="","","＋")</f>
        <v>＋</v>
      </c>
      <c r="L22" s="171" t="str">
        <f t="shared" ref="L22" si="43">IF(H22="","",H22&amp;"/2")</f>
        <v>2.8/2</v>
      </c>
      <c r="M22" s="171" t="str">
        <f t="shared" ref="M22" si="44">IF(H22="","","×")</f>
        <v>×</v>
      </c>
      <c r="N22" s="194" t="str">
        <f t="shared" ref="N22" si="45">IF(H22="","","2.0")</f>
        <v>2.0</v>
      </c>
    </row>
    <row r="23" spans="2:17" ht="18.75" customHeight="1" x14ac:dyDescent="0.4">
      <c r="B23" s="454"/>
      <c r="C23" s="409"/>
      <c r="D23" s="443"/>
      <c r="E23" s="380"/>
      <c r="F23" s="423"/>
      <c r="G23" s="444"/>
      <c r="H23" s="87"/>
      <c r="I23" s="142"/>
      <c r="J23" s="89"/>
      <c r="K23" s="2"/>
      <c r="L23" s="2"/>
      <c r="M23" s="2"/>
      <c r="N23" s="122"/>
    </row>
    <row r="24" spans="2:17" ht="18.75" customHeight="1" x14ac:dyDescent="0.4">
      <c r="B24" s="454"/>
      <c r="C24" s="408" t="s">
        <v>264</v>
      </c>
      <c r="D24" s="419">
        <f>IF(H24="","",ROUND(H24*J24+H24/2*N24,1))</f>
        <v>27.3</v>
      </c>
      <c r="E24" s="321" t="s">
        <v>184</v>
      </c>
      <c r="F24" s="412" t="s">
        <v>265</v>
      </c>
      <c r="G24" s="441"/>
      <c r="H24" s="178">
        <v>2.1</v>
      </c>
      <c r="I24" s="171" t="str">
        <f t="shared" ref="I24" si="46">IF(H24="","","×")</f>
        <v>×</v>
      </c>
      <c r="J24" s="171" t="str">
        <f t="shared" ref="J24" si="47">IF(H24="","","12.0")</f>
        <v>12.0</v>
      </c>
      <c r="K24" s="171" t="str">
        <f t="shared" ref="K24" si="48">IF(H24="","","＋")</f>
        <v>＋</v>
      </c>
      <c r="L24" s="171" t="str">
        <f t="shared" ref="L24" si="49">IF(H24="","",H24&amp;"/2")</f>
        <v>2.1/2</v>
      </c>
      <c r="M24" s="171" t="str">
        <f t="shared" ref="M24" si="50">IF(H24="","","×")</f>
        <v>×</v>
      </c>
      <c r="N24" s="194" t="str">
        <f t="shared" ref="N24" si="51">IF(H24="","","2.0")</f>
        <v>2.0</v>
      </c>
      <c r="Q24" s="166"/>
    </row>
    <row r="25" spans="2:17" x14ac:dyDescent="0.4">
      <c r="B25" s="454"/>
      <c r="C25" s="409"/>
      <c r="D25" s="420"/>
      <c r="E25" s="380"/>
      <c r="F25" s="423" t="s">
        <v>266</v>
      </c>
      <c r="G25" s="444"/>
      <c r="H25" s="87"/>
      <c r="I25" s="142"/>
      <c r="J25" s="89"/>
      <c r="K25" s="2"/>
      <c r="L25" s="2"/>
      <c r="M25" s="2"/>
      <c r="N25" s="122"/>
    </row>
    <row r="26" spans="2:17" ht="18.75" customHeight="1" x14ac:dyDescent="0.4">
      <c r="B26" s="454"/>
      <c r="C26" s="408" t="s">
        <v>267</v>
      </c>
      <c r="D26" s="419">
        <f>IF(H26="","",ROUND(H26*J26+H26/2*N26,1))</f>
        <v>41.6</v>
      </c>
      <c r="E26" s="321" t="s">
        <v>184</v>
      </c>
      <c r="F26" s="412" t="s">
        <v>265</v>
      </c>
      <c r="G26" s="441"/>
      <c r="H26" s="178">
        <v>3.2</v>
      </c>
      <c r="I26" s="171" t="str">
        <f t="shared" ref="I26" si="52">IF(H26="","","×")</f>
        <v>×</v>
      </c>
      <c r="J26" s="171" t="str">
        <f t="shared" ref="J26" si="53">IF(H26="","","12.0")</f>
        <v>12.0</v>
      </c>
      <c r="K26" s="171" t="str">
        <f t="shared" ref="K26" si="54">IF(H26="","","＋")</f>
        <v>＋</v>
      </c>
      <c r="L26" s="171" t="str">
        <f t="shared" ref="L26" si="55">IF(H26="","",H26&amp;"/2")</f>
        <v>3.2/2</v>
      </c>
      <c r="M26" s="171" t="str">
        <f t="shared" ref="M26" si="56">IF(H26="","","×")</f>
        <v>×</v>
      </c>
      <c r="N26" s="194" t="str">
        <f t="shared" ref="N26" si="57">IF(H26="","","2.0")</f>
        <v>2.0</v>
      </c>
    </row>
    <row r="27" spans="2:17" x14ac:dyDescent="0.4">
      <c r="B27" s="454"/>
      <c r="C27" s="409"/>
      <c r="D27" s="420"/>
      <c r="E27" s="380"/>
      <c r="F27" s="423" t="s">
        <v>266</v>
      </c>
      <c r="G27" s="444"/>
      <c r="H27" s="87"/>
      <c r="I27" s="142"/>
      <c r="J27" s="89"/>
      <c r="K27" s="2"/>
      <c r="L27" s="2"/>
      <c r="M27" s="2"/>
      <c r="N27" s="122"/>
    </row>
    <row r="28" spans="2:17" ht="18.75" customHeight="1" x14ac:dyDescent="0.4">
      <c r="B28" s="456">
        <v>20</v>
      </c>
      <c r="C28" s="408" t="s">
        <v>268</v>
      </c>
      <c r="D28" s="419">
        <f>IF(H28="","",ROUND(H28*J28+H28/2*N28,1))</f>
        <v>78</v>
      </c>
      <c r="E28" s="321" t="s">
        <v>184</v>
      </c>
      <c r="F28" s="447" t="s">
        <v>270</v>
      </c>
      <c r="G28" s="448"/>
      <c r="H28" s="178">
        <v>6</v>
      </c>
      <c r="I28" s="171" t="str">
        <f t="shared" ref="I28" si="58">IF(H28="","","×")</f>
        <v>×</v>
      </c>
      <c r="J28" s="171" t="str">
        <f t="shared" ref="J28" si="59">IF(H28="","","12.0")</f>
        <v>12.0</v>
      </c>
      <c r="K28" s="171" t="str">
        <f t="shared" ref="K28" si="60">IF(H28="","","＋")</f>
        <v>＋</v>
      </c>
      <c r="L28" s="171" t="str">
        <f t="shared" ref="L28" si="61">IF(H28="","",H28&amp;"/2")</f>
        <v>6/2</v>
      </c>
      <c r="M28" s="171" t="str">
        <f t="shared" ref="M28" si="62">IF(H28="","","×")</f>
        <v>×</v>
      </c>
      <c r="N28" s="194" t="str">
        <f t="shared" ref="N28" si="63">IF(H28="","","2.0")</f>
        <v>2.0</v>
      </c>
      <c r="P28" s="166"/>
    </row>
    <row r="29" spans="2:17" ht="18.75" customHeight="1" x14ac:dyDescent="0.4">
      <c r="B29" s="457"/>
      <c r="C29" s="409"/>
      <c r="D29" s="420"/>
      <c r="E29" s="380"/>
      <c r="F29" s="423" t="s">
        <v>269</v>
      </c>
      <c r="G29" s="444"/>
      <c r="H29" s="87"/>
      <c r="I29" s="142"/>
      <c r="J29" s="89"/>
      <c r="K29" s="2"/>
      <c r="L29" s="2"/>
      <c r="M29" s="2"/>
      <c r="N29" s="122"/>
    </row>
    <row r="30" spans="2:17" ht="18.75" customHeight="1" x14ac:dyDescent="0.4">
      <c r="B30" s="455">
        <v>6</v>
      </c>
      <c r="C30" s="414" t="s">
        <v>256</v>
      </c>
      <c r="D30" s="442">
        <f>IF(H30="","",ROUND(H30*J30+H30/2*N30,0))</f>
        <v>36</v>
      </c>
      <c r="E30" s="279" t="s">
        <v>11</v>
      </c>
      <c r="F30" s="412" t="s">
        <v>257</v>
      </c>
      <c r="G30" s="441"/>
      <c r="H30" s="178">
        <v>2.8</v>
      </c>
      <c r="I30" s="171" t="str">
        <f>IF(H30="","","×")</f>
        <v>×</v>
      </c>
      <c r="J30" s="171" t="str">
        <f>IF(H30="","","12.0")</f>
        <v>12.0</v>
      </c>
      <c r="K30" s="171" t="str">
        <f>IF(H30="","","＋")</f>
        <v>＋</v>
      </c>
      <c r="L30" s="171" t="str">
        <f>IF(H30="","",H30&amp;"/2")</f>
        <v>2.8/2</v>
      </c>
      <c r="M30" s="171" t="str">
        <f>IF(H30="","","×")</f>
        <v>×</v>
      </c>
      <c r="N30" s="194" t="str">
        <f>IF(H30="","","2.0")</f>
        <v>2.0</v>
      </c>
    </row>
    <row r="31" spans="2:17" x14ac:dyDescent="0.4">
      <c r="B31" s="454"/>
      <c r="C31" s="408"/>
      <c r="D31" s="443"/>
      <c r="E31" s="321"/>
      <c r="F31" s="423" t="s">
        <v>258</v>
      </c>
      <c r="G31" s="444"/>
      <c r="H31" s="87"/>
      <c r="I31" s="142"/>
      <c r="J31" s="89"/>
      <c r="K31" s="2"/>
      <c r="L31" s="2"/>
      <c r="M31" s="2"/>
      <c r="N31" s="122"/>
    </row>
    <row r="32" spans="2:17" ht="18.75" customHeight="1" x14ac:dyDescent="0.4">
      <c r="B32" s="454"/>
      <c r="C32" s="414" t="s">
        <v>259</v>
      </c>
      <c r="D32" s="442">
        <f t="shared" ref="D32" si="64">IF(H32="","",ROUND(H32*J32+H32/2*N32,0))</f>
        <v>36</v>
      </c>
      <c r="E32" s="279" t="s">
        <v>11</v>
      </c>
      <c r="F32" s="412" t="s">
        <v>260</v>
      </c>
      <c r="G32" s="441"/>
      <c r="H32" s="178">
        <v>2.8</v>
      </c>
      <c r="I32" s="171" t="str">
        <f t="shared" ref="I32" si="65">IF(H32="","","×")</f>
        <v>×</v>
      </c>
      <c r="J32" s="171" t="str">
        <f t="shared" ref="J32" si="66">IF(H32="","","12.0")</f>
        <v>12.0</v>
      </c>
      <c r="K32" s="171" t="str">
        <f t="shared" ref="K32" si="67">IF(H32="","","＋")</f>
        <v>＋</v>
      </c>
      <c r="L32" s="171" t="str">
        <f t="shared" ref="L32" si="68">IF(H32="","",H32&amp;"/2")</f>
        <v>2.8/2</v>
      </c>
      <c r="M32" s="171" t="str">
        <f t="shared" ref="M32" si="69">IF(H32="","","×")</f>
        <v>×</v>
      </c>
      <c r="N32" s="194" t="str">
        <f t="shared" ref="N32" si="70">IF(H32="","","2.0")</f>
        <v>2.0</v>
      </c>
    </row>
    <row r="33" spans="2:17" ht="18.75" customHeight="1" x14ac:dyDescent="0.4">
      <c r="B33" s="454"/>
      <c r="C33" s="409"/>
      <c r="D33" s="443"/>
      <c r="E33" s="380"/>
      <c r="F33" s="423" t="s">
        <v>261</v>
      </c>
      <c r="G33" s="444"/>
      <c r="H33" s="87"/>
      <c r="I33" s="142"/>
      <c r="J33" s="89"/>
      <c r="K33" s="2"/>
      <c r="L33" s="2"/>
      <c r="M33" s="2"/>
      <c r="N33" s="122"/>
    </row>
    <row r="34" spans="2:17" x14ac:dyDescent="0.4">
      <c r="B34" s="454"/>
      <c r="C34" s="408" t="s">
        <v>262</v>
      </c>
      <c r="D34" s="442">
        <f t="shared" ref="D34" si="71">IF(H34="","",ROUND(H34*J34+H34/2*N34,0))</f>
        <v>36</v>
      </c>
      <c r="E34" s="279" t="s">
        <v>11</v>
      </c>
      <c r="F34" s="412" t="s">
        <v>263</v>
      </c>
      <c r="G34" s="441"/>
      <c r="H34" s="178">
        <v>2.8</v>
      </c>
      <c r="I34" s="171" t="str">
        <f t="shared" ref="I34" si="72">IF(H34="","","×")</f>
        <v>×</v>
      </c>
      <c r="J34" s="171" t="str">
        <f t="shared" ref="J34" si="73">IF(H34="","","12.0")</f>
        <v>12.0</v>
      </c>
      <c r="K34" s="171" t="str">
        <f t="shared" ref="K34" si="74">IF(H34="","","＋")</f>
        <v>＋</v>
      </c>
      <c r="L34" s="171" t="str">
        <f t="shared" ref="L34" si="75">IF(H34="","",H34&amp;"/2")</f>
        <v>2.8/2</v>
      </c>
      <c r="M34" s="171" t="str">
        <f t="shared" ref="M34" si="76">IF(H34="","","×")</f>
        <v>×</v>
      </c>
      <c r="N34" s="194" t="str">
        <f t="shared" ref="N34" si="77">IF(H34="","","2.0")</f>
        <v>2.0</v>
      </c>
      <c r="Q34" s="166"/>
    </row>
    <row r="35" spans="2:17" x14ac:dyDescent="0.4">
      <c r="B35" s="454"/>
      <c r="C35" s="409"/>
      <c r="D35" s="443"/>
      <c r="E35" s="380"/>
      <c r="F35" s="423"/>
      <c r="G35" s="444"/>
      <c r="H35" s="87"/>
      <c r="I35" s="142"/>
      <c r="J35" s="89"/>
      <c r="K35" s="2"/>
      <c r="L35" s="2"/>
      <c r="M35" s="2"/>
      <c r="N35" s="122"/>
    </row>
    <row r="36" spans="2:17" ht="18.75" customHeight="1" x14ac:dyDescent="0.4">
      <c r="B36" s="454"/>
      <c r="C36" s="408" t="s">
        <v>264</v>
      </c>
      <c r="D36" s="419">
        <f>IF(H36="","",ROUND(H36*J36+H36/2*N36,1))</f>
        <v>27.3</v>
      </c>
      <c r="E36" s="321" t="s">
        <v>184</v>
      </c>
      <c r="F36" s="412" t="s">
        <v>265</v>
      </c>
      <c r="G36" s="441"/>
      <c r="H36" s="178">
        <v>2.1</v>
      </c>
      <c r="I36" s="171" t="str">
        <f t="shared" ref="I36" si="78">IF(H36="","","×")</f>
        <v>×</v>
      </c>
      <c r="J36" s="171" t="str">
        <f t="shared" ref="J36" si="79">IF(H36="","","12.0")</f>
        <v>12.0</v>
      </c>
      <c r="K36" s="171" t="str">
        <f t="shared" ref="K36" si="80">IF(H36="","","＋")</f>
        <v>＋</v>
      </c>
      <c r="L36" s="171" t="str">
        <f t="shared" ref="L36" si="81">IF(H36="","",H36&amp;"/2")</f>
        <v>2.1/2</v>
      </c>
      <c r="M36" s="171" t="str">
        <f t="shared" ref="M36" si="82">IF(H36="","","×")</f>
        <v>×</v>
      </c>
      <c r="N36" s="194" t="str">
        <f t="shared" ref="N36" si="83">IF(H36="","","2.0")</f>
        <v>2.0</v>
      </c>
    </row>
    <row r="37" spans="2:17" x14ac:dyDescent="0.4">
      <c r="B37" s="454"/>
      <c r="C37" s="409"/>
      <c r="D37" s="420"/>
      <c r="E37" s="380"/>
      <c r="F37" s="423" t="s">
        <v>266</v>
      </c>
      <c r="G37" s="444"/>
      <c r="H37" s="87"/>
      <c r="I37" s="142"/>
      <c r="J37" s="89"/>
      <c r="K37" s="2"/>
      <c r="L37" s="2"/>
      <c r="M37" s="2"/>
      <c r="N37" s="122"/>
    </row>
    <row r="38" spans="2:17" ht="18.75" customHeight="1" x14ac:dyDescent="0.4">
      <c r="B38" s="454"/>
      <c r="C38" s="408" t="s">
        <v>267</v>
      </c>
      <c r="D38" s="419">
        <f>IF(H38="","",ROUND(H38*J38+H38/2*N38,1))</f>
        <v>41.6</v>
      </c>
      <c r="E38" s="321" t="s">
        <v>184</v>
      </c>
      <c r="F38" s="412" t="s">
        <v>265</v>
      </c>
      <c r="G38" s="441"/>
      <c r="H38" s="178">
        <v>3.2</v>
      </c>
      <c r="I38" s="171" t="str">
        <f t="shared" ref="I38" si="84">IF(H38="","","×")</f>
        <v>×</v>
      </c>
      <c r="J38" s="171" t="str">
        <f t="shared" ref="J38" si="85">IF(H38="","","12.0")</f>
        <v>12.0</v>
      </c>
      <c r="K38" s="171" t="str">
        <f t="shared" ref="K38" si="86">IF(H38="","","＋")</f>
        <v>＋</v>
      </c>
      <c r="L38" s="171" t="str">
        <f t="shared" ref="L38" si="87">IF(H38="","",H38&amp;"/2")</f>
        <v>3.2/2</v>
      </c>
      <c r="M38" s="171" t="str">
        <f t="shared" ref="M38" si="88">IF(H38="","","×")</f>
        <v>×</v>
      </c>
      <c r="N38" s="194" t="str">
        <f t="shared" ref="N38" si="89">IF(H38="","","2.0")</f>
        <v>2.0</v>
      </c>
      <c r="P38" s="166"/>
    </row>
    <row r="39" spans="2:17" ht="18.75" customHeight="1" x14ac:dyDescent="0.4">
      <c r="B39" s="454"/>
      <c r="C39" s="409"/>
      <c r="D39" s="420"/>
      <c r="E39" s="380"/>
      <c r="F39" s="423" t="s">
        <v>266</v>
      </c>
      <c r="G39" s="444"/>
      <c r="H39" s="87"/>
      <c r="I39" s="142"/>
      <c r="J39" s="89"/>
      <c r="K39" s="2"/>
      <c r="L39" s="2"/>
      <c r="M39" s="2"/>
      <c r="N39" s="122"/>
    </row>
    <row r="40" spans="2:17" ht="18.75" customHeight="1" x14ac:dyDescent="0.4">
      <c r="B40" s="456">
        <v>20</v>
      </c>
      <c r="C40" s="408" t="s">
        <v>268</v>
      </c>
      <c r="D40" s="419">
        <f>IF(H40="","",ROUND(H40*J40+H40/2*N40,1))</f>
        <v>78</v>
      </c>
      <c r="E40" s="321" t="s">
        <v>184</v>
      </c>
      <c r="F40" s="447" t="s">
        <v>270</v>
      </c>
      <c r="G40" s="448"/>
      <c r="H40" s="178">
        <v>6</v>
      </c>
      <c r="I40" s="171" t="str">
        <f t="shared" ref="I40" si="90">IF(H40="","","×")</f>
        <v>×</v>
      </c>
      <c r="J40" s="171" t="str">
        <f t="shared" ref="J40" si="91">IF(H40="","","12.0")</f>
        <v>12.0</v>
      </c>
      <c r="K40" s="171" t="str">
        <f t="shared" ref="K40" si="92">IF(H40="","","＋")</f>
        <v>＋</v>
      </c>
      <c r="L40" s="171" t="str">
        <f t="shared" ref="L40" si="93">IF(H40="","",H40&amp;"/2")</f>
        <v>6/2</v>
      </c>
      <c r="M40" s="171" t="str">
        <f t="shared" ref="M40" si="94">IF(H40="","","×")</f>
        <v>×</v>
      </c>
      <c r="N40" s="194" t="str">
        <f t="shared" ref="N40" si="95">IF(H40="","","2.0")</f>
        <v>2.0</v>
      </c>
    </row>
    <row r="41" spans="2:17" ht="18.75" customHeight="1" x14ac:dyDescent="0.4">
      <c r="B41" s="457"/>
      <c r="C41" s="409"/>
      <c r="D41" s="420"/>
      <c r="E41" s="380"/>
      <c r="F41" s="423" t="s">
        <v>269</v>
      </c>
      <c r="G41" s="444"/>
      <c r="H41" s="87"/>
      <c r="I41" s="142"/>
      <c r="J41" s="89"/>
      <c r="K41" s="2"/>
      <c r="L41" s="2"/>
      <c r="M41" s="2"/>
      <c r="N41" s="122"/>
    </row>
    <row r="42" spans="2:17" ht="18.75" customHeight="1" x14ac:dyDescent="0.4">
      <c r="B42" s="455">
        <v>7</v>
      </c>
      <c r="C42" s="414" t="s">
        <v>256</v>
      </c>
      <c r="D42" s="442">
        <f>IF(H42="","",ROUND(H42*J42+H42/2*N42,0))</f>
        <v>36</v>
      </c>
      <c r="E42" s="279" t="s">
        <v>11</v>
      </c>
      <c r="F42" s="412" t="s">
        <v>257</v>
      </c>
      <c r="G42" s="441"/>
      <c r="H42" s="178">
        <v>2.8</v>
      </c>
      <c r="I42" s="171" t="str">
        <f>IF(H42="","","×")</f>
        <v>×</v>
      </c>
      <c r="J42" s="171" t="str">
        <f>IF(H42="","","12.0")</f>
        <v>12.0</v>
      </c>
      <c r="K42" s="171" t="str">
        <f>IF(H42="","","＋")</f>
        <v>＋</v>
      </c>
      <c r="L42" s="171" t="str">
        <f>IF(H42="","",H42&amp;"/2")</f>
        <v>2.8/2</v>
      </c>
      <c r="M42" s="171" t="str">
        <f>IF(H42="","","×")</f>
        <v>×</v>
      </c>
      <c r="N42" s="194" t="str">
        <f>IF(H42="","","2.0")</f>
        <v>2.0</v>
      </c>
    </row>
    <row r="43" spans="2:17" x14ac:dyDescent="0.4">
      <c r="B43" s="454"/>
      <c r="C43" s="408"/>
      <c r="D43" s="443"/>
      <c r="E43" s="321"/>
      <c r="F43" s="423" t="s">
        <v>258</v>
      </c>
      <c r="G43" s="444"/>
      <c r="H43" s="87"/>
      <c r="I43" s="142"/>
      <c r="J43" s="89"/>
      <c r="K43" s="2"/>
      <c r="L43" s="2"/>
      <c r="M43" s="2"/>
      <c r="N43" s="122"/>
    </row>
    <row r="44" spans="2:17" x14ac:dyDescent="0.4">
      <c r="B44" s="454"/>
      <c r="C44" s="414" t="s">
        <v>259</v>
      </c>
      <c r="D44" s="442">
        <f t="shared" ref="D44" si="96">IF(H44="","",ROUND(H44*J44+H44/2*N44,0))</f>
        <v>36</v>
      </c>
      <c r="E44" s="279" t="s">
        <v>11</v>
      </c>
      <c r="F44" s="412" t="s">
        <v>260</v>
      </c>
      <c r="G44" s="441"/>
      <c r="H44" s="178">
        <v>2.8</v>
      </c>
      <c r="I44" s="171" t="str">
        <f t="shared" ref="I44" si="97">IF(H44="","","×")</f>
        <v>×</v>
      </c>
      <c r="J44" s="171" t="str">
        <f t="shared" ref="J44" si="98">IF(H44="","","12.0")</f>
        <v>12.0</v>
      </c>
      <c r="K44" s="171" t="str">
        <f t="shared" ref="K44" si="99">IF(H44="","","＋")</f>
        <v>＋</v>
      </c>
      <c r="L44" s="171" t="str">
        <f t="shared" ref="L44" si="100">IF(H44="","",H44&amp;"/2")</f>
        <v>2.8/2</v>
      </c>
      <c r="M44" s="171" t="str">
        <f t="shared" ref="M44" si="101">IF(H44="","","×")</f>
        <v>×</v>
      </c>
      <c r="N44" s="194" t="str">
        <f t="shared" ref="N44" si="102">IF(H44="","","2.0")</f>
        <v>2.0</v>
      </c>
      <c r="Q44" s="166"/>
    </row>
    <row r="45" spans="2:17" x14ac:dyDescent="0.4">
      <c r="B45" s="454"/>
      <c r="C45" s="409"/>
      <c r="D45" s="443"/>
      <c r="E45" s="380"/>
      <c r="F45" s="423" t="s">
        <v>261</v>
      </c>
      <c r="G45" s="444"/>
      <c r="H45" s="87"/>
      <c r="I45" s="142"/>
      <c r="J45" s="89"/>
      <c r="K45" s="2"/>
      <c r="L45" s="2"/>
      <c r="M45" s="2"/>
      <c r="N45" s="122"/>
    </row>
    <row r="46" spans="2:17" x14ac:dyDescent="0.4">
      <c r="B46" s="454"/>
      <c r="C46" s="408" t="s">
        <v>262</v>
      </c>
      <c r="D46" s="442">
        <f t="shared" ref="D46" si="103">IF(H46="","",ROUND(H46*J46+H46/2*N46,0))</f>
        <v>36</v>
      </c>
      <c r="E46" s="279" t="s">
        <v>11</v>
      </c>
      <c r="F46" s="412" t="s">
        <v>263</v>
      </c>
      <c r="G46" s="441"/>
      <c r="H46" s="178">
        <v>2.8</v>
      </c>
      <c r="I46" s="171" t="str">
        <f t="shared" ref="I46" si="104">IF(H46="","","×")</f>
        <v>×</v>
      </c>
      <c r="J46" s="171" t="str">
        <f t="shared" ref="J46" si="105">IF(H46="","","12.0")</f>
        <v>12.0</v>
      </c>
      <c r="K46" s="171" t="str">
        <f t="shared" ref="K46" si="106">IF(H46="","","＋")</f>
        <v>＋</v>
      </c>
      <c r="L46" s="171" t="str">
        <f t="shared" ref="L46" si="107">IF(H46="","",H46&amp;"/2")</f>
        <v>2.8/2</v>
      </c>
      <c r="M46" s="171" t="str">
        <f t="shared" ref="M46" si="108">IF(H46="","","×")</f>
        <v>×</v>
      </c>
      <c r="N46" s="194" t="str">
        <f t="shared" ref="N46" si="109">IF(H46="","","2.0")</f>
        <v>2.0</v>
      </c>
    </row>
    <row r="47" spans="2:17" x14ac:dyDescent="0.4">
      <c r="B47" s="454"/>
      <c r="C47" s="409"/>
      <c r="D47" s="443"/>
      <c r="E47" s="380"/>
      <c r="F47" s="423"/>
      <c r="G47" s="444"/>
      <c r="H47" s="87"/>
      <c r="I47" s="142"/>
      <c r="J47" s="89"/>
      <c r="K47" s="2"/>
      <c r="L47" s="2"/>
      <c r="M47" s="2"/>
      <c r="N47" s="122"/>
    </row>
    <row r="48" spans="2:17" ht="18.75" customHeight="1" x14ac:dyDescent="0.4">
      <c r="B48" s="454"/>
      <c r="C48" s="408" t="s">
        <v>264</v>
      </c>
      <c r="D48" s="419">
        <f>IF(H48="","",ROUND(H48*J48+H48/2*N48,1))</f>
        <v>27.3</v>
      </c>
      <c r="E48" s="321" t="s">
        <v>184</v>
      </c>
      <c r="F48" s="412" t="s">
        <v>265</v>
      </c>
      <c r="G48" s="441"/>
      <c r="H48" s="178">
        <v>2.1</v>
      </c>
      <c r="I48" s="171" t="str">
        <f t="shared" ref="I48" si="110">IF(H48="","","×")</f>
        <v>×</v>
      </c>
      <c r="J48" s="171" t="str">
        <f t="shared" ref="J48" si="111">IF(H48="","","12.0")</f>
        <v>12.0</v>
      </c>
      <c r="K48" s="171" t="str">
        <f t="shared" ref="K48" si="112">IF(H48="","","＋")</f>
        <v>＋</v>
      </c>
      <c r="L48" s="171" t="str">
        <f t="shared" ref="L48" si="113">IF(H48="","",H48&amp;"/2")</f>
        <v>2.1/2</v>
      </c>
      <c r="M48" s="171" t="str">
        <f t="shared" ref="M48" si="114">IF(H48="","","×")</f>
        <v>×</v>
      </c>
      <c r="N48" s="194" t="str">
        <f t="shared" ref="N48" si="115">IF(H48="","","2.0")</f>
        <v>2.0</v>
      </c>
      <c r="P48" s="166"/>
    </row>
    <row r="49" spans="2:17" ht="18.75" customHeight="1" x14ac:dyDescent="0.4">
      <c r="B49" s="454"/>
      <c r="C49" s="409"/>
      <c r="D49" s="420"/>
      <c r="E49" s="380"/>
      <c r="F49" s="423" t="s">
        <v>266</v>
      </c>
      <c r="G49" s="444"/>
      <c r="H49" s="87"/>
      <c r="I49" s="142"/>
      <c r="J49" s="89"/>
      <c r="K49" s="2"/>
      <c r="L49" s="2"/>
      <c r="M49" s="2"/>
      <c r="N49" s="122"/>
    </row>
    <row r="50" spans="2:17" x14ac:dyDescent="0.4">
      <c r="B50" s="454"/>
      <c r="C50" s="408" t="s">
        <v>267</v>
      </c>
      <c r="D50" s="419">
        <f>IF(H50="","",ROUND(H50*J50+H50/2*N50,1))</f>
        <v>41.6</v>
      </c>
      <c r="E50" s="321" t="s">
        <v>184</v>
      </c>
      <c r="F50" s="412" t="s">
        <v>265</v>
      </c>
      <c r="G50" s="441"/>
      <c r="H50" s="178">
        <v>3.2</v>
      </c>
      <c r="I50" s="171" t="str">
        <f t="shared" ref="I50" si="116">IF(H50="","","×")</f>
        <v>×</v>
      </c>
      <c r="J50" s="171" t="str">
        <f t="shared" ref="J50" si="117">IF(H50="","","12.0")</f>
        <v>12.0</v>
      </c>
      <c r="K50" s="171" t="str">
        <f t="shared" ref="K50" si="118">IF(H50="","","＋")</f>
        <v>＋</v>
      </c>
      <c r="L50" s="171" t="str">
        <f t="shared" ref="L50" si="119">IF(H50="","",H50&amp;"/2")</f>
        <v>3.2/2</v>
      </c>
      <c r="M50" s="171" t="str">
        <f t="shared" ref="M50" si="120">IF(H50="","","×")</f>
        <v>×</v>
      </c>
      <c r="N50" s="194" t="str">
        <f t="shared" ref="N50" si="121">IF(H50="","","2.0")</f>
        <v>2.0</v>
      </c>
    </row>
    <row r="51" spans="2:17" x14ac:dyDescent="0.4">
      <c r="B51" s="454"/>
      <c r="C51" s="409"/>
      <c r="D51" s="420"/>
      <c r="E51" s="380"/>
      <c r="F51" s="423" t="s">
        <v>266</v>
      </c>
      <c r="G51" s="444"/>
      <c r="H51" s="87"/>
      <c r="I51" s="142"/>
      <c r="J51" s="89"/>
      <c r="K51" s="2"/>
      <c r="L51" s="2"/>
      <c r="M51" s="2"/>
      <c r="N51" s="122"/>
    </row>
    <row r="52" spans="2:17" x14ac:dyDescent="0.4">
      <c r="B52" s="456">
        <v>20</v>
      </c>
      <c r="C52" s="408" t="s">
        <v>268</v>
      </c>
      <c r="D52" s="419">
        <f>IF(H52="","",ROUND(H52*J52+H52/2*N52,1))</f>
        <v>78</v>
      </c>
      <c r="E52" s="321" t="s">
        <v>184</v>
      </c>
      <c r="F52" s="447" t="s">
        <v>270</v>
      </c>
      <c r="G52" s="448"/>
      <c r="H52" s="178">
        <v>6</v>
      </c>
      <c r="I52" s="171" t="str">
        <f t="shared" ref="I52" si="122">IF(H52="","","×")</f>
        <v>×</v>
      </c>
      <c r="J52" s="171" t="str">
        <f t="shared" ref="J52" si="123">IF(H52="","","12.0")</f>
        <v>12.0</v>
      </c>
      <c r="K52" s="171" t="str">
        <f t="shared" ref="K52" si="124">IF(H52="","","＋")</f>
        <v>＋</v>
      </c>
      <c r="L52" s="171" t="str">
        <f t="shared" ref="L52" si="125">IF(H52="","",H52&amp;"/2")</f>
        <v>6/2</v>
      </c>
      <c r="M52" s="171" t="str">
        <f t="shared" ref="M52" si="126">IF(H52="","","×")</f>
        <v>×</v>
      </c>
      <c r="N52" s="194" t="str">
        <f t="shared" ref="N52" si="127">IF(H52="","","2.0")</f>
        <v>2.0</v>
      </c>
    </row>
    <row r="53" spans="2:17" ht="19.5" thickBot="1" x14ac:dyDescent="0.45">
      <c r="B53" s="458"/>
      <c r="C53" s="428"/>
      <c r="D53" s="429"/>
      <c r="E53" s="391"/>
      <c r="F53" s="430" t="s">
        <v>269</v>
      </c>
      <c r="G53" s="452"/>
      <c r="H53" s="127"/>
      <c r="I53" s="195"/>
      <c r="J53" s="196"/>
      <c r="K53" s="128"/>
      <c r="L53" s="128"/>
      <c r="M53" s="128"/>
      <c r="N53" s="129"/>
    </row>
    <row r="54" spans="2:17" ht="18.75" customHeight="1" x14ac:dyDescent="0.4">
      <c r="B54" s="453">
        <v>8</v>
      </c>
      <c r="C54" s="408" t="s">
        <v>256</v>
      </c>
      <c r="D54" s="449">
        <f>IF(H54="","",ROUND(H54*J54+H54/2*N54,0))</f>
        <v>36</v>
      </c>
      <c r="E54" s="321" t="s">
        <v>11</v>
      </c>
      <c r="F54" s="450" t="s">
        <v>257</v>
      </c>
      <c r="G54" s="451"/>
      <c r="H54" s="178">
        <v>2.8</v>
      </c>
      <c r="I54" s="8" t="str">
        <f>IF(H54="","","×")</f>
        <v>×</v>
      </c>
      <c r="J54" s="8" t="str">
        <f>IF(H54="","","12.0")</f>
        <v>12.0</v>
      </c>
      <c r="K54" s="8" t="str">
        <f>IF(H54="","","＋")</f>
        <v>＋</v>
      </c>
      <c r="L54" s="8" t="str">
        <f>IF(H54="","",H54&amp;"/2")</f>
        <v>2.8/2</v>
      </c>
      <c r="M54" s="8" t="str">
        <f>IF(H54="","","×")</f>
        <v>×</v>
      </c>
      <c r="N54" s="206" t="str">
        <f>IF(H54="","","2.0")</f>
        <v>2.0</v>
      </c>
      <c r="Q54" s="166"/>
    </row>
    <row r="55" spans="2:17" x14ac:dyDescent="0.4">
      <c r="B55" s="454"/>
      <c r="C55" s="408"/>
      <c r="D55" s="443"/>
      <c r="E55" s="321"/>
      <c r="F55" s="423" t="s">
        <v>258</v>
      </c>
      <c r="G55" s="444"/>
      <c r="H55" s="87"/>
      <c r="I55" s="142"/>
      <c r="J55" s="89"/>
      <c r="K55" s="2"/>
      <c r="L55" s="2"/>
      <c r="M55" s="2"/>
      <c r="N55" s="122"/>
    </row>
    <row r="56" spans="2:17" x14ac:dyDescent="0.4">
      <c r="B56" s="454"/>
      <c r="C56" s="414" t="s">
        <v>259</v>
      </c>
      <c r="D56" s="442">
        <f t="shared" ref="D56" si="128">IF(H56="","",ROUND(H56*J56+H56/2*N56,0))</f>
        <v>36</v>
      </c>
      <c r="E56" s="279" t="s">
        <v>11</v>
      </c>
      <c r="F56" s="412" t="s">
        <v>260</v>
      </c>
      <c r="G56" s="441"/>
      <c r="H56" s="178">
        <v>2.8</v>
      </c>
      <c r="I56" s="171" t="str">
        <f t="shared" ref="I56" si="129">IF(H56="","","×")</f>
        <v>×</v>
      </c>
      <c r="J56" s="171" t="str">
        <f t="shared" ref="J56" si="130">IF(H56="","","12.0")</f>
        <v>12.0</v>
      </c>
      <c r="K56" s="171" t="str">
        <f t="shared" ref="K56" si="131">IF(H56="","","＋")</f>
        <v>＋</v>
      </c>
      <c r="L56" s="171" t="str">
        <f t="shared" ref="L56" si="132">IF(H56="","",H56&amp;"/2")</f>
        <v>2.8/2</v>
      </c>
      <c r="M56" s="171" t="str">
        <f t="shared" ref="M56" si="133">IF(H56="","","×")</f>
        <v>×</v>
      </c>
      <c r="N56" s="194" t="str">
        <f t="shared" ref="N56" si="134">IF(H56="","","2.0")</f>
        <v>2.0</v>
      </c>
    </row>
    <row r="57" spans="2:17" x14ac:dyDescent="0.4">
      <c r="B57" s="454"/>
      <c r="C57" s="409"/>
      <c r="D57" s="443"/>
      <c r="E57" s="380"/>
      <c r="F57" s="423" t="s">
        <v>261</v>
      </c>
      <c r="G57" s="444"/>
      <c r="H57" s="87"/>
      <c r="I57" s="142"/>
      <c r="J57" s="89"/>
      <c r="K57" s="2"/>
      <c r="L57" s="2"/>
      <c r="M57" s="2"/>
      <c r="N57" s="122"/>
    </row>
    <row r="58" spans="2:17" ht="18.75" customHeight="1" x14ac:dyDescent="0.4">
      <c r="B58" s="454"/>
      <c r="C58" s="408" t="s">
        <v>262</v>
      </c>
      <c r="D58" s="442">
        <f t="shared" ref="D58" si="135">IF(H58="","",ROUND(H58*J58+H58/2*N58,0))</f>
        <v>36</v>
      </c>
      <c r="E58" s="279" t="s">
        <v>11</v>
      </c>
      <c r="F58" s="412" t="s">
        <v>263</v>
      </c>
      <c r="G58" s="441"/>
      <c r="H58" s="178">
        <v>2.8</v>
      </c>
      <c r="I58" s="171" t="str">
        <f t="shared" ref="I58" si="136">IF(H58="","","×")</f>
        <v>×</v>
      </c>
      <c r="J58" s="171" t="str">
        <f t="shared" ref="J58" si="137">IF(H58="","","12.0")</f>
        <v>12.0</v>
      </c>
      <c r="K58" s="171" t="str">
        <f t="shared" ref="K58" si="138">IF(H58="","","＋")</f>
        <v>＋</v>
      </c>
      <c r="L58" s="171" t="str">
        <f t="shared" ref="L58" si="139">IF(H58="","",H58&amp;"/2")</f>
        <v>2.8/2</v>
      </c>
      <c r="M58" s="171" t="str">
        <f t="shared" ref="M58" si="140">IF(H58="","","×")</f>
        <v>×</v>
      </c>
      <c r="N58" s="194" t="str">
        <f t="shared" ref="N58" si="141">IF(H58="","","2.0")</f>
        <v>2.0</v>
      </c>
      <c r="P58" s="166"/>
    </row>
    <row r="59" spans="2:17" ht="18.75" customHeight="1" x14ac:dyDescent="0.4">
      <c r="B59" s="454"/>
      <c r="C59" s="409"/>
      <c r="D59" s="443"/>
      <c r="E59" s="380"/>
      <c r="F59" s="423"/>
      <c r="G59" s="444"/>
      <c r="H59" s="87"/>
      <c r="I59" s="142"/>
      <c r="J59" s="89"/>
      <c r="K59" s="2"/>
      <c r="L59" s="2"/>
      <c r="M59" s="2"/>
      <c r="N59" s="122"/>
    </row>
    <row r="60" spans="2:17" x14ac:dyDescent="0.4">
      <c r="B60" s="454"/>
      <c r="C60" s="408" t="s">
        <v>264</v>
      </c>
      <c r="D60" s="419">
        <f>IF(H60="","",ROUND(H60*J60+H60/2*N60,1))</f>
        <v>27.3</v>
      </c>
      <c r="E60" s="321" t="s">
        <v>184</v>
      </c>
      <c r="F60" s="412" t="s">
        <v>265</v>
      </c>
      <c r="G60" s="441"/>
      <c r="H60" s="178">
        <v>2.1</v>
      </c>
      <c r="I60" s="171" t="str">
        <f t="shared" ref="I60" si="142">IF(H60="","","×")</f>
        <v>×</v>
      </c>
      <c r="J60" s="171" t="str">
        <f t="shared" ref="J60" si="143">IF(H60="","","12.0")</f>
        <v>12.0</v>
      </c>
      <c r="K60" s="171" t="str">
        <f t="shared" ref="K60" si="144">IF(H60="","","＋")</f>
        <v>＋</v>
      </c>
      <c r="L60" s="171" t="str">
        <f t="shared" ref="L60" si="145">IF(H60="","",H60&amp;"/2")</f>
        <v>2.1/2</v>
      </c>
      <c r="M60" s="171" t="str">
        <f t="shared" ref="M60" si="146">IF(H60="","","×")</f>
        <v>×</v>
      </c>
      <c r="N60" s="194" t="str">
        <f t="shared" ref="N60" si="147">IF(H60="","","2.0")</f>
        <v>2.0</v>
      </c>
    </row>
    <row r="61" spans="2:17" x14ac:dyDescent="0.4">
      <c r="B61" s="454"/>
      <c r="C61" s="409"/>
      <c r="D61" s="420"/>
      <c r="E61" s="380"/>
      <c r="F61" s="423" t="s">
        <v>266</v>
      </c>
      <c r="G61" s="444"/>
      <c r="H61" s="87"/>
      <c r="I61" s="142"/>
      <c r="J61" s="89"/>
      <c r="K61" s="2"/>
      <c r="L61" s="2"/>
      <c r="M61" s="2"/>
      <c r="N61" s="122"/>
    </row>
    <row r="62" spans="2:17" x14ac:dyDescent="0.4">
      <c r="B62" s="454"/>
      <c r="C62" s="408" t="s">
        <v>267</v>
      </c>
      <c r="D62" s="419">
        <f>IF(H62="","",ROUND(H62*J62+H62/2*N62,1))</f>
        <v>41.6</v>
      </c>
      <c r="E62" s="321" t="s">
        <v>184</v>
      </c>
      <c r="F62" s="412" t="s">
        <v>265</v>
      </c>
      <c r="G62" s="441"/>
      <c r="H62" s="178">
        <v>3.2</v>
      </c>
      <c r="I62" s="171" t="str">
        <f t="shared" ref="I62" si="148">IF(H62="","","×")</f>
        <v>×</v>
      </c>
      <c r="J62" s="171" t="str">
        <f t="shared" ref="J62" si="149">IF(H62="","","12.0")</f>
        <v>12.0</v>
      </c>
      <c r="K62" s="171" t="str">
        <f t="shared" ref="K62" si="150">IF(H62="","","＋")</f>
        <v>＋</v>
      </c>
      <c r="L62" s="171" t="str">
        <f t="shared" ref="L62" si="151">IF(H62="","",H62&amp;"/2")</f>
        <v>3.2/2</v>
      </c>
      <c r="M62" s="171" t="str">
        <f t="shared" ref="M62" si="152">IF(H62="","","×")</f>
        <v>×</v>
      </c>
      <c r="N62" s="194" t="str">
        <f t="shared" ref="N62" si="153">IF(H62="","","2.0")</f>
        <v>2.0</v>
      </c>
    </row>
    <row r="63" spans="2:17" x14ac:dyDescent="0.4">
      <c r="B63" s="454"/>
      <c r="C63" s="409"/>
      <c r="D63" s="420"/>
      <c r="E63" s="380"/>
      <c r="F63" s="423" t="s">
        <v>266</v>
      </c>
      <c r="G63" s="444"/>
      <c r="H63" s="87"/>
      <c r="I63" s="142"/>
      <c r="J63" s="89"/>
      <c r="K63" s="2"/>
      <c r="L63" s="2"/>
      <c r="M63" s="2"/>
      <c r="N63" s="122"/>
    </row>
    <row r="64" spans="2:17" x14ac:dyDescent="0.4">
      <c r="B64" s="456">
        <v>20</v>
      </c>
      <c r="C64" s="408" t="s">
        <v>268</v>
      </c>
      <c r="D64" s="419">
        <f>IF(H64="","",ROUND(H64*J64+H64/2*N64,1))</f>
        <v>78</v>
      </c>
      <c r="E64" s="321" t="s">
        <v>184</v>
      </c>
      <c r="F64" s="447" t="s">
        <v>270</v>
      </c>
      <c r="G64" s="448"/>
      <c r="H64" s="178">
        <v>6</v>
      </c>
      <c r="I64" s="171" t="str">
        <f t="shared" ref="I64" si="154">IF(H64="","","×")</f>
        <v>×</v>
      </c>
      <c r="J64" s="171" t="str">
        <f t="shared" ref="J64" si="155">IF(H64="","","12.0")</f>
        <v>12.0</v>
      </c>
      <c r="K64" s="171" t="str">
        <f t="shared" ref="K64" si="156">IF(H64="","","＋")</f>
        <v>＋</v>
      </c>
      <c r="L64" s="171" t="str">
        <f t="shared" ref="L64" si="157">IF(H64="","",H64&amp;"/2")</f>
        <v>6/2</v>
      </c>
      <c r="M64" s="171" t="str">
        <f t="shared" ref="M64" si="158">IF(H64="","","×")</f>
        <v>×</v>
      </c>
      <c r="N64" s="194" t="str">
        <f t="shared" ref="N64" si="159">IF(H64="","","2.0")</f>
        <v>2.0</v>
      </c>
      <c r="Q64" s="166"/>
    </row>
    <row r="65" spans="2:17" x14ac:dyDescent="0.4">
      <c r="B65" s="457"/>
      <c r="C65" s="409"/>
      <c r="D65" s="420"/>
      <c r="E65" s="380"/>
      <c r="F65" s="423" t="s">
        <v>269</v>
      </c>
      <c r="G65" s="444"/>
      <c r="H65" s="87"/>
      <c r="I65" s="142"/>
      <c r="J65" s="89"/>
      <c r="K65" s="2"/>
      <c r="L65" s="2"/>
      <c r="M65" s="2"/>
      <c r="N65" s="122"/>
    </row>
    <row r="66" spans="2:17" ht="18.75" customHeight="1" x14ac:dyDescent="0.4">
      <c r="B66" s="455">
        <v>9</v>
      </c>
      <c r="C66" s="414" t="s">
        <v>256</v>
      </c>
      <c r="D66" s="442">
        <f>IF(H66="","",ROUND(H66*J66+H66/2*N66,0))</f>
        <v>36</v>
      </c>
      <c r="E66" s="279" t="s">
        <v>11</v>
      </c>
      <c r="F66" s="412" t="s">
        <v>257</v>
      </c>
      <c r="G66" s="441"/>
      <c r="H66" s="178">
        <v>2.8</v>
      </c>
      <c r="I66" s="171" t="str">
        <f>IF(H66="","","×")</f>
        <v>×</v>
      </c>
      <c r="J66" s="171" t="str">
        <f>IF(H66="","","12.0")</f>
        <v>12.0</v>
      </c>
      <c r="K66" s="171" t="str">
        <f>IF(H66="","","＋")</f>
        <v>＋</v>
      </c>
      <c r="L66" s="171" t="str">
        <f>IF(H66="","",H66&amp;"/2")</f>
        <v>2.8/2</v>
      </c>
      <c r="M66" s="171" t="str">
        <f>IF(H66="","","×")</f>
        <v>×</v>
      </c>
      <c r="N66" s="194" t="str">
        <f>IF(H66="","","2.0")</f>
        <v>2.0</v>
      </c>
    </row>
    <row r="67" spans="2:17" x14ac:dyDescent="0.4">
      <c r="B67" s="454"/>
      <c r="C67" s="408"/>
      <c r="D67" s="443"/>
      <c r="E67" s="321"/>
      <c r="F67" s="423" t="s">
        <v>258</v>
      </c>
      <c r="G67" s="444"/>
      <c r="H67" s="87"/>
      <c r="I67" s="142"/>
      <c r="J67" s="89"/>
      <c r="K67" s="2"/>
      <c r="L67" s="2"/>
      <c r="M67" s="2"/>
      <c r="N67" s="122"/>
    </row>
    <row r="68" spans="2:17" ht="18.75" customHeight="1" x14ac:dyDescent="0.4">
      <c r="B68" s="454"/>
      <c r="C68" s="414" t="s">
        <v>259</v>
      </c>
      <c r="D68" s="442">
        <f t="shared" ref="D68" si="160">IF(H68="","",ROUND(H68*J68+H68/2*N68,0))</f>
        <v>36</v>
      </c>
      <c r="E68" s="279" t="s">
        <v>11</v>
      </c>
      <c r="F68" s="412" t="s">
        <v>260</v>
      </c>
      <c r="G68" s="441"/>
      <c r="H68" s="178">
        <v>2.8</v>
      </c>
      <c r="I68" s="171" t="str">
        <f t="shared" ref="I68" si="161">IF(H68="","","×")</f>
        <v>×</v>
      </c>
      <c r="J68" s="171" t="str">
        <f t="shared" ref="J68" si="162">IF(H68="","","12.0")</f>
        <v>12.0</v>
      </c>
      <c r="K68" s="171" t="str">
        <f t="shared" ref="K68" si="163">IF(H68="","","＋")</f>
        <v>＋</v>
      </c>
      <c r="L68" s="171" t="str">
        <f t="shared" ref="L68" si="164">IF(H68="","",H68&amp;"/2")</f>
        <v>2.8/2</v>
      </c>
      <c r="M68" s="171" t="str">
        <f t="shared" ref="M68" si="165">IF(H68="","","×")</f>
        <v>×</v>
      </c>
      <c r="N68" s="194" t="str">
        <f t="shared" ref="N68" si="166">IF(H68="","","2.0")</f>
        <v>2.0</v>
      </c>
      <c r="P68" s="166"/>
    </row>
    <row r="69" spans="2:17" ht="18.75" customHeight="1" x14ac:dyDescent="0.4">
      <c r="B69" s="454"/>
      <c r="C69" s="409"/>
      <c r="D69" s="443"/>
      <c r="E69" s="380"/>
      <c r="F69" s="423" t="s">
        <v>261</v>
      </c>
      <c r="G69" s="444"/>
      <c r="H69" s="87"/>
      <c r="I69" s="142"/>
      <c r="J69" s="89"/>
      <c r="K69" s="2"/>
      <c r="L69" s="2"/>
      <c r="M69" s="2"/>
      <c r="N69" s="122"/>
    </row>
    <row r="70" spans="2:17" x14ac:dyDescent="0.4">
      <c r="B70" s="454"/>
      <c r="C70" s="408" t="s">
        <v>262</v>
      </c>
      <c r="D70" s="442">
        <f t="shared" ref="D70" si="167">IF(H70="","",ROUND(H70*J70+H70/2*N70,0))</f>
        <v>36</v>
      </c>
      <c r="E70" s="279" t="s">
        <v>11</v>
      </c>
      <c r="F70" s="412" t="s">
        <v>263</v>
      </c>
      <c r="G70" s="441"/>
      <c r="H70" s="178">
        <v>2.8</v>
      </c>
      <c r="I70" s="171" t="str">
        <f t="shared" ref="I70" si="168">IF(H70="","","×")</f>
        <v>×</v>
      </c>
      <c r="J70" s="171" t="str">
        <f t="shared" ref="J70" si="169">IF(H70="","","12.0")</f>
        <v>12.0</v>
      </c>
      <c r="K70" s="171" t="str">
        <f t="shared" ref="K70" si="170">IF(H70="","","＋")</f>
        <v>＋</v>
      </c>
      <c r="L70" s="171" t="str">
        <f t="shared" ref="L70" si="171">IF(H70="","",H70&amp;"/2")</f>
        <v>2.8/2</v>
      </c>
      <c r="M70" s="171" t="str">
        <f t="shared" ref="M70" si="172">IF(H70="","","×")</f>
        <v>×</v>
      </c>
      <c r="N70" s="194" t="str">
        <f t="shared" ref="N70" si="173">IF(H70="","","2.0")</f>
        <v>2.0</v>
      </c>
    </row>
    <row r="71" spans="2:17" x14ac:dyDescent="0.4">
      <c r="B71" s="454"/>
      <c r="C71" s="409"/>
      <c r="D71" s="443"/>
      <c r="E71" s="380"/>
      <c r="F71" s="423"/>
      <c r="G71" s="444"/>
      <c r="H71" s="87"/>
      <c r="I71" s="142"/>
      <c r="J71" s="89"/>
      <c r="K71" s="2"/>
      <c r="L71" s="2"/>
      <c r="M71" s="2"/>
      <c r="N71" s="122"/>
    </row>
    <row r="72" spans="2:17" x14ac:dyDescent="0.4">
      <c r="B72" s="454"/>
      <c r="C72" s="408" t="s">
        <v>264</v>
      </c>
      <c r="D72" s="419">
        <f>IF(H72="","",ROUND(H72*J72+H72/2*N72,1))</f>
        <v>27.3</v>
      </c>
      <c r="E72" s="321" t="s">
        <v>184</v>
      </c>
      <c r="F72" s="412" t="s">
        <v>265</v>
      </c>
      <c r="G72" s="441"/>
      <c r="H72" s="178">
        <v>2.1</v>
      </c>
      <c r="I72" s="171" t="str">
        <f t="shared" ref="I72" si="174">IF(H72="","","×")</f>
        <v>×</v>
      </c>
      <c r="J72" s="171" t="str">
        <f t="shared" ref="J72" si="175">IF(H72="","","12.0")</f>
        <v>12.0</v>
      </c>
      <c r="K72" s="171" t="str">
        <f t="shared" ref="K72" si="176">IF(H72="","","＋")</f>
        <v>＋</v>
      </c>
      <c r="L72" s="171" t="str">
        <f t="shared" ref="L72" si="177">IF(H72="","",H72&amp;"/2")</f>
        <v>2.1/2</v>
      </c>
      <c r="M72" s="171" t="str">
        <f t="shared" ref="M72" si="178">IF(H72="","","×")</f>
        <v>×</v>
      </c>
      <c r="N72" s="194" t="str">
        <f t="shared" ref="N72" si="179">IF(H72="","","2.0")</f>
        <v>2.0</v>
      </c>
    </row>
    <row r="73" spans="2:17" x14ac:dyDescent="0.4">
      <c r="B73" s="454"/>
      <c r="C73" s="409"/>
      <c r="D73" s="420"/>
      <c r="E73" s="380"/>
      <c r="F73" s="423" t="s">
        <v>266</v>
      </c>
      <c r="G73" s="444"/>
      <c r="H73" s="87"/>
      <c r="I73" s="142"/>
      <c r="J73" s="89"/>
      <c r="K73" s="2"/>
      <c r="L73" s="2"/>
      <c r="M73" s="2"/>
      <c r="N73" s="122"/>
    </row>
    <row r="74" spans="2:17" x14ac:dyDescent="0.4">
      <c r="B74" s="454"/>
      <c r="C74" s="408" t="s">
        <v>267</v>
      </c>
      <c r="D74" s="419">
        <f>IF(H74="","",ROUND(H74*J74+H74/2*N74,1))</f>
        <v>41.6</v>
      </c>
      <c r="E74" s="321" t="s">
        <v>184</v>
      </c>
      <c r="F74" s="412" t="s">
        <v>265</v>
      </c>
      <c r="G74" s="441"/>
      <c r="H74" s="178">
        <v>3.2</v>
      </c>
      <c r="I74" s="171" t="str">
        <f t="shared" ref="I74" si="180">IF(H74="","","×")</f>
        <v>×</v>
      </c>
      <c r="J74" s="171" t="str">
        <f t="shared" ref="J74" si="181">IF(H74="","","12.0")</f>
        <v>12.0</v>
      </c>
      <c r="K74" s="171" t="str">
        <f t="shared" ref="K74" si="182">IF(H74="","","＋")</f>
        <v>＋</v>
      </c>
      <c r="L74" s="171" t="str">
        <f t="shared" ref="L74" si="183">IF(H74="","",H74&amp;"/2")</f>
        <v>3.2/2</v>
      </c>
      <c r="M74" s="171" t="str">
        <f t="shared" ref="M74" si="184">IF(H74="","","×")</f>
        <v>×</v>
      </c>
      <c r="N74" s="194" t="str">
        <f t="shared" ref="N74" si="185">IF(H74="","","2.0")</f>
        <v>2.0</v>
      </c>
      <c r="Q74" s="166"/>
    </row>
    <row r="75" spans="2:17" x14ac:dyDescent="0.4">
      <c r="B75" s="454"/>
      <c r="C75" s="409"/>
      <c r="D75" s="420"/>
      <c r="E75" s="380"/>
      <c r="F75" s="423" t="s">
        <v>266</v>
      </c>
      <c r="G75" s="444"/>
      <c r="H75" s="87"/>
      <c r="I75" s="142"/>
      <c r="J75" s="89"/>
      <c r="K75" s="2"/>
      <c r="L75" s="2"/>
      <c r="M75" s="2"/>
      <c r="N75" s="122"/>
    </row>
    <row r="76" spans="2:17" x14ac:dyDescent="0.4">
      <c r="B76" s="456">
        <v>20</v>
      </c>
      <c r="C76" s="408" t="s">
        <v>268</v>
      </c>
      <c r="D76" s="419">
        <f>IF(H76="","",ROUND(H76*J76+H76/2*N76,1))</f>
        <v>78</v>
      </c>
      <c r="E76" s="321" t="s">
        <v>184</v>
      </c>
      <c r="F76" s="447" t="s">
        <v>270</v>
      </c>
      <c r="G76" s="448"/>
      <c r="H76" s="178">
        <v>6</v>
      </c>
      <c r="I76" s="171" t="str">
        <f t="shared" ref="I76" si="186">IF(H76="","","×")</f>
        <v>×</v>
      </c>
      <c r="J76" s="171" t="str">
        <f t="shared" ref="J76" si="187">IF(H76="","","12.0")</f>
        <v>12.0</v>
      </c>
      <c r="K76" s="171" t="str">
        <f t="shared" ref="K76" si="188">IF(H76="","","＋")</f>
        <v>＋</v>
      </c>
      <c r="L76" s="171" t="str">
        <f t="shared" ref="L76" si="189">IF(H76="","",H76&amp;"/2")</f>
        <v>6/2</v>
      </c>
      <c r="M76" s="171" t="str">
        <f t="shared" ref="M76" si="190">IF(H76="","","×")</f>
        <v>×</v>
      </c>
      <c r="N76" s="194" t="str">
        <f t="shared" ref="N76" si="191">IF(H76="","","2.0")</f>
        <v>2.0</v>
      </c>
    </row>
    <row r="77" spans="2:17" x14ac:dyDescent="0.4">
      <c r="B77" s="457"/>
      <c r="C77" s="409"/>
      <c r="D77" s="420"/>
      <c r="E77" s="380"/>
      <c r="F77" s="423" t="s">
        <v>269</v>
      </c>
      <c r="G77" s="444"/>
      <c r="H77" s="87"/>
      <c r="I77" s="142"/>
      <c r="J77" s="89"/>
      <c r="K77" s="2"/>
      <c r="L77" s="2"/>
      <c r="M77" s="2"/>
      <c r="N77" s="122"/>
    </row>
    <row r="78" spans="2:17" ht="18.75" customHeight="1" x14ac:dyDescent="0.4">
      <c r="B78" s="455">
        <v>10</v>
      </c>
      <c r="C78" s="414" t="s">
        <v>256</v>
      </c>
      <c r="D78" s="442">
        <f>IF(H78="","",ROUND(H78*J78+H78/2*N78,0))</f>
        <v>36</v>
      </c>
      <c r="E78" s="279" t="s">
        <v>11</v>
      </c>
      <c r="F78" s="412" t="s">
        <v>257</v>
      </c>
      <c r="G78" s="441"/>
      <c r="H78" s="178">
        <v>2.8</v>
      </c>
      <c r="I78" s="171" t="str">
        <f>IF(H78="","","×")</f>
        <v>×</v>
      </c>
      <c r="J78" s="171" t="str">
        <f>IF(H78="","","12.0")</f>
        <v>12.0</v>
      </c>
      <c r="K78" s="171" t="str">
        <f>IF(H78="","","＋")</f>
        <v>＋</v>
      </c>
      <c r="L78" s="171" t="str">
        <f>IF(H78="","",H78&amp;"/2")</f>
        <v>2.8/2</v>
      </c>
      <c r="M78" s="171" t="str">
        <f>IF(H78="","","×")</f>
        <v>×</v>
      </c>
      <c r="N78" s="194" t="str">
        <f>IF(H78="","","2.0")</f>
        <v>2.0</v>
      </c>
      <c r="P78" s="166"/>
    </row>
    <row r="79" spans="2:17" ht="18.75" customHeight="1" x14ac:dyDescent="0.4">
      <c r="B79" s="454"/>
      <c r="C79" s="408"/>
      <c r="D79" s="443"/>
      <c r="E79" s="321"/>
      <c r="F79" s="423" t="s">
        <v>258</v>
      </c>
      <c r="G79" s="444"/>
      <c r="H79" s="87"/>
      <c r="I79" s="142"/>
      <c r="J79" s="89"/>
      <c r="K79" s="2"/>
      <c r="L79" s="2"/>
      <c r="M79" s="2"/>
      <c r="N79" s="122"/>
    </row>
    <row r="80" spans="2:17" x14ac:dyDescent="0.4">
      <c r="B80" s="454"/>
      <c r="C80" s="414" t="s">
        <v>259</v>
      </c>
      <c r="D80" s="442">
        <f t="shared" ref="D80" si="192">IF(H80="","",ROUND(H80*J80+H80/2*N80,0))</f>
        <v>36</v>
      </c>
      <c r="E80" s="279" t="s">
        <v>11</v>
      </c>
      <c r="F80" s="412" t="s">
        <v>260</v>
      </c>
      <c r="G80" s="441"/>
      <c r="H80" s="178">
        <v>2.8</v>
      </c>
      <c r="I80" s="171" t="str">
        <f t="shared" ref="I80" si="193">IF(H80="","","×")</f>
        <v>×</v>
      </c>
      <c r="J80" s="171" t="str">
        <f t="shared" ref="J80" si="194">IF(H80="","","12.0")</f>
        <v>12.0</v>
      </c>
      <c r="K80" s="171" t="str">
        <f t="shared" ref="K80" si="195">IF(H80="","","＋")</f>
        <v>＋</v>
      </c>
      <c r="L80" s="171" t="str">
        <f t="shared" ref="L80" si="196">IF(H80="","",H80&amp;"/2")</f>
        <v>2.8/2</v>
      </c>
      <c r="M80" s="171" t="str">
        <f t="shared" ref="M80" si="197">IF(H80="","","×")</f>
        <v>×</v>
      </c>
      <c r="N80" s="194" t="str">
        <f t="shared" ref="N80" si="198">IF(H80="","","2.0")</f>
        <v>2.0</v>
      </c>
    </row>
    <row r="81" spans="2:17" x14ac:dyDescent="0.4">
      <c r="B81" s="454"/>
      <c r="C81" s="409"/>
      <c r="D81" s="443"/>
      <c r="E81" s="380"/>
      <c r="F81" s="423" t="s">
        <v>261</v>
      </c>
      <c r="G81" s="444"/>
      <c r="H81" s="87"/>
      <c r="I81" s="142"/>
      <c r="J81" s="89"/>
      <c r="K81" s="2"/>
      <c r="L81" s="2"/>
      <c r="M81" s="2"/>
      <c r="N81" s="122"/>
    </row>
    <row r="82" spans="2:17" x14ac:dyDescent="0.4">
      <c r="B82" s="454"/>
      <c r="C82" s="408" t="s">
        <v>262</v>
      </c>
      <c r="D82" s="442">
        <f t="shared" ref="D82" si="199">IF(H82="","",ROUND(H82*J82+H82/2*N82,0))</f>
        <v>36</v>
      </c>
      <c r="E82" s="279" t="s">
        <v>11</v>
      </c>
      <c r="F82" s="412" t="s">
        <v>263</v>
      </c>
      <c r="G82" s="441"/>
      <c r="H82" s="178">
        <v>2.8</v>
      </c>
      <c r="I82" s="171" t="str">
        <f t="shared" ref="I82" si="200">IF(H82="","","×")</f>
        <v>×</v>
      </c>
      <c r="J82" s="171" t="str">
        <f t="shared" ref="J82" si="201">IF(H82="","","12.0")</f>
        <v>12.0</v>
      </c>
      <c r="K82" s="171" t="str">
        <f t="shared" ref="K82" si="202">IF(H82="","","＋")</f>
        <v>＋</v>
      </c>
      <c r="L82" s="171" t="str">
        <f t="shared" ref="L82" si="203">IF(H82="","",H82&amp;"/2")</f>
        <v>2.8/2</v>
      </c>
      <c r="M82" s="171" t="str">
        <f t="shared" ref="M82" si="204">IF(H82="","","×")</f>
        <v>×</v>
      </c>
      <c r="N82" s="194" t="str">
        <f t="shared" ref="N82" si="205">IF(H82="","","2.0")</f>
        <v>2.0</v>
      </c>
    </row>
    <row r="83" spans="2:17" x14ac:dyDescent="0.4">
      <c r="B83" s="454"/>
      <c r="C83" s="409"/>
      <c r="D83" s="443"/>
      <c r="E83" s="380"/>
      <c r="F83" s="423"/>
      <c r="G83" s="444"/>
      <c r="H83" s="87"/>
      <c r="I83" s="142"/>
      <c r="J83" s="89"/>
      <c r="K83" s="2"/>
      <c r="L83" s="2"/>
      <c r="M83" s="2"/>
      <c r="N83" s="122"/>
    </row>
    <row r="84" spans="2:17" x14ac:dyDescent="0.4">
      <c r="B84" s="454"/>
      <c r="C84" s="408" t="s">
        <v>264</v>
      </c>
      <c r="D84" s="419">
        <f>IF(H84="","",ROUND(H84*J84+H84/2*N84,1))</f>
        <v>27.3</v>
      </c>
      <c r="E84" s="321" t="s">
        <v>184</v>
      </c>
      <c r="F84" s="412" t="s">
        <v>265</v>
      </c>
      <c r="G84" s="441"/>
      <c r="H84" s="178">
        <v>2.1</v>
      </c>
      <c r="I84" s="171" t="str">
        <f t="shared" ref="I84" si="206">IF(H84="","","×")</f>
        <v>×</v>
      </c>
      <c r="J84" s="171" t="str">
        <f t="shared" ref="J84" si="207">IF(H84="","","12.0")</f>
        <v>12.0</v>
      </c>
      <c r="K84" s="171" t="str">
        <f t="shared" ref="K84" si="208">IF(H84="","","＋")</f>
        <v>＋</v>
      </c>
      <c r="L84" s="171" t="str">
        <f t="shared" ref="L84" si="209">IF(H84="","",H84&amp;"/2")</f>
        <v>2.1/2</v>
      </c>
      <c r="M84" s="171" t="str">
        <f t="shared" ref="M84" si="210">IF(H84="","","×")</f>
        <v>×</v>
      </c>
      <c r="N84" s="194" t="str">
        <f t="shared" ref="N84" si="211">IF(H84="","","2.0")</f>
        <v>2.0</v>
      </c>
      <c r="Q84" s="166"/>
    </row>
    <row r="85" spans="2:17" x14ac:dyDescent="0.4">
      <c r="B85" s="454"/>
      <c r="C85" s="409"/>
      <c r="D85" s="420"/>
      <c r="E85" s="380"/>
      <c r="F85" s="423" t="s">
        <v>266</v>
      </c>
      <c r="G85" s="444"/>
      <c r="H85" s="87"/>
      <c r="I85" s="142"/>
      <c r="J85" s="89"/>
      <c r="K85" s="2"/>
      <c r="L85" s="2"/>
      <c r="M85" s="2"/>
      <c r="N85" s="122"/>
    </row>
    <row r="86" spans="2:17" x14ac:dyDescent="0.4">
      <c r="B86" s="454"/>
      <c r="C86" s="408" t="s">
        <v>267</v>
      </c>
      <c r="D86" s="419">
        <f>IF(H86="","",ROUND(H86*J86+H86/2*N86,1))</f>
        <v>41.6</v>
      </c>
      <c r="E86" s="321" t="s">
        <v>184</v>
      </c>
      <c r="F86" s="412" t="s">
        <v>265</v>
      </c>
      <c r="G86" s="441"/>
      <c r="H86" s="178">
        <v>3.2</v>
      </c>
      <c r="I86" s="171" t="str">
        <f t="shared" ref="I86" si="212">IF(H86="","","×")</f>
        <v>×</v>
      </c>
      <c r="J86" s="171" t="str">
        <f t="shared" ref="J86" si="213">IF(H86="","","12.0")</f>
        <v>12.0</v>
      </c>
      <c r="K86" s="171" t="str">
        <f t="shared" ref="K86" si="214">IF(H86="","","＋")</f>
        <v>＋</v>
      </c>
      <c r="L86" s="171" t="str">
        <f t="shared" ref="L86" si="215">IF(H86="","",H86&amp;"/2")</f>
        <v>3.2/2</v>
      </c>
      <c r="M86" s="171" t="str">
        <f t="shared" ref="M86" si="216">IF(H86="","","×")</f>
        <v>×</v>
      </c>
      <c r="N86" s="194" t="str">
        <f t="shared" ref="N86" si="217">IF(H86="","","2.0")</f>
        <v>2.0</v>
      </c>
    </row>
    <row r="87" spans="2:17" x14ac:dyDescent="0.4">
      <c r="B87" s="454"/>
      <c r="C87" s="409"/>
      <c r="D87" s="420"/>
      <c r="E87" s="380"/>
      <c r="F87" s="423" t="s">
        <v>266</v>
      </c>
      <c r="G87" s="444"/>
      <c r="H87" s="87"/>
      <c r="I87" s="142"/>
      <c r="J87" s="89"/>
      <c r="K87" s="2"/>
      <c r="L87" s="2"/>
      <c r="M87" s="2"/>
      <c r="N87" s="122"/>
    </row>
    <row r="88" spans="2:17" ht="18.75" customHeight="1" x14ac:dyDescent="0.4">
      <c r="B88" s="456">
        <v>20</v>
      </c>
      <c r="C88" s="408" t="s">
        <v>268</v>
      </c>
      <c r="D88" s="419">
        <f>IF(H88="","",ROUND(H88*J88+H88/2*N88,1))</f>
        <v>78</v>
      </c>
      <c r="E88" s="321" t="s">
        <v>184</v>
      </c>
      <c r="F88" s="447" t="s">
        <v>270</v>
      </c>
      <c r="G88" s="448"/>
      <c r="H88" s="178">
        <v>6</v>
      </c>
      <c r="I88" s="171" t="str">
        <f t="shared" ref="I88" si="218">IF(H88="","","×")</f>
        <v>×</v>
      </c>
      <c r="J88" s="171" t="str">
        <f t="shared" ref="J88" si="219">IF(H88="","","12.0")</f>
        <v>12.0</v>
      </c>
      <c r="K88" s="171" t="str">
        <f t="shared" ref="K88" si="220">IF(H88="","","＋")</f>
        <v>＋</v>
      </c>
      <c r="L88" s="171" t="str">
        <f t="shared" ref="L88" si="221">IF(H88="","",H88&amp;"/2")</f>
        <v>6/2</v>
      </c>
      <c r="M88" s="171" t="str">
        <f t="shared" ref="M88" si="222">IF(H88="","","×")</f>
        <v>×</v>
      </c>
      <c r="N88" s="194" t="str">
        <f t="shared" ref="N88" si="223">IF(H88="","","2.0")</f>
        <v>2.0</v>
      </c>
      <c r="P88" s="166"/>
    </row>
    <row r="89" spans="2:17" ht="18.75" customHeight="1" thickBot="1" x14ac:dyDescent="0.45">
      <c r="B89" s="458"/>
      <c r="C89" s="428"/>
      <c r="D89" s="429"/>
      <c r="E89" s="391"/>
      <c r="F89" s="430" t="s">
        <v>269</v>
      </c>
      <c r="G89" s="452"/>
      <c r="H89" s="127"/>
      <c r="I89" s="195"/>
      <c r="J89" s="196"/>
      <c r="K89" s="128"/>
      <c r="L89" s="128"/>
      <c r="M89" s="128"/>
      <c r="N89" s="129"/>
    </row>
    <row r="90" spans="2:17" ht="18.75" customHeight="1" x14ac:dyDescent="0.4">
      <c r="B90" s="453"/>
      <c r="C90" s="408" t="s">
        <v>256</v>
      </c>
      <c r="D90" s="449" t="str">
        <f>IF(H90="","",ROUND(H90*J90+H90/2*N90,0))</f>
        <v/>
      </c>
      <c r="E90" s="321" t="s">
        <v>11</v>
      </c>
      <c r="F90" s="450" t="s">
        <v>257</v>
      </c>
      <c r="G90" s="451"/>
      <c r="H90" s="205"/>
      <c r="I90" s="8" t="str">
        <f>IF(H90="","","×")</f>
        <v/>
      </c>
      <c r="J90" s="8" t="str">
        <f>IF(H90="","","12.0")</f>
        <v/>
      </c>
      <c r="K90" s="8" t="str">
        <f>IF(H90="","","＋")</f>
        <v/>
      </c>
      <c r="L90" s="8" t="str">
        <f>IF(H90="","",H90&amp;"/2")</f>
        <v/>
      </c>
      <c r="M90" s="8" t="str">
        <f>IF(H90="","","×")</f>
        <v/>
      </c>
      <c r="N90" s="206" t="str">
        <f>IF(H90="","","2.0")</f>
        <v/>
      </c>
    </row>
    <row r="91" spans="2:17" x14ac:dyDescent="0.4">
      <c r="B91" s="454"/>
      <c r="C91" s="408"/>
      <c r="D91" s="443"/>
      <c r="E91" s="321"/>
      <c r="F91" s="423" t="s">
        <v>258</v>
      </c>
      <c r="G91" s="444"/>
      <c r="H91" s="87"/>
      <c r="I91" s="142"/>
      <c r="J91" s="89"/>
      <c r="K91" s="2"/>
      <c r="L91" s="2"/>
      <c r="M91" s="2"/>
      <c r="N91" s="122"/>
    </row>
    <row r="92" spans="2:17" x14ac:dyDescent="0.4">
      <c r="B92" s="454"/>
      <c r="C92" s="414" t="s">
        <v>259</v>
      </c>
      <c r="D92" s="442" t="str">
        <f t="shared" ref="D92" si="224">IF(H92="","",ROUND(H92*J92+H92/2*N92,0))</f>
        <v/>
      </c>
      <c r="E92" s="279" t="s">
        <v>11</v>
      </c>
      <c r="F92" s="412" t="s">
        <v>260</v>
      </c>
      <c r="G92" s="441"/>
      <c r="H92" s="178"/>
      <c r="I92" s="171" t="str">
        <f t="shared" ref="I92" si="225">IF(H92="","","×")</f>
        <v/>
      </c>
      <c r="J92" s="171" t="str">
        <f t="shared" ref="J92" si="226">IF(H92="","","12.0")</f>
        <v/>
      </c>
      <c r="K92" s="171" t="str">
        <f t="shared" ref="K92" si="227">IF(H92="","","＋")</f>
        <v/>
      </c>
      <c r="L92" s="171" t="str">
        <f t="shared" ref="L92" si="228">IF(H92="","",H92&amp;"/2")</f>
        <v/>
      </c>
      <c r="M92" s="171" t="str">
        <f t="shared" ref="M92" si="229">IF(H92="","","×")</f>
        <v/>
      </c>
      <c r="N92" s="194" t="str">
        <f t="shared" ref="N92" si="230">IF(H92="","","2.0")</f>
        <v/>
      </c>
    </row>
    <row r="93" spans="2:17" x14ac:dyDescent="0.4">
      <c r="B93" s="454"/>
      <c r="C93" s="409"/>
      <c r="D93" s="443"/>
      <c r="E93" s="380"/>
      <c r="F93" s="423" t="s">
        <v>261</v>
      </c>
      <c r="G93" s="444"/>
      <c r="H93" s="87"/>
      <c r="I93" s="142"/>
      <c r="J93" s="89"/>
      <c r="K93" s="2"/>
      <c r="L93" s="2"/>
      <c r="M93" s="2"/>
      <c r="N93" s="122"/>
    </row>
    <row r="94" spans="2:17" x14ac:dyDescent="0.4">
      <c r="B94" s="454"/>
      <c r="C94" s="408" t="s">
        <v>262</v>
      </c>
      <c r="D94" s="442" t="str">
        <f t="shared" ref="D94" si="231">IF(H94="","",ROUND(H94*J94+H94/2*N94,0))</f>
        <v/>
      </c>
      <c r="E94" s="279" t="s">
        <v>11</v>
      </c>
      <c r="F94" s="412" t="s">
        <v>263</v>
      </c>
      <c r="G94" s="441"/>
      <c r="H94" s="178"/>
      <c r="I94" s="171" t="str">
        <f t="shared" ref="I94" si="232">IF(H94="","","×")</f>
        <v/>
      </c>
      <c r="J94" s="171" t="str">
        <f t="shared" ref="J94" si="233">IF(H94="","","12.0")</f>
        <v/>
      </c>
      <c r="K94" s="171" t="str">
        <f t="shared" ref="K94" si="234">IF(H94="","","＋")</f>
        <v/>
      </c>
      <c r="L94" s="171" t="str">
        <f t="shared" ref="L94" si="235">IF(H94="","",H94&amp;"/2")</f>
        <v/>
      </c>
      <c r="M94" s="171" t="str">
        <f t="shared" ref="M94" si="236">IF(H94="","","×")</f>
        <v/>
      </c>
      <c r="N94" s="194" t="str">
        <f t="shared" ref="N94" si="237">IF(H94="","","2.0")</f>
        <v/>
      </c>
      <c r="Q94" s="166"/>
    </row>
    <row r="95" spans="2:17" x14ac:dyDescent="0.4">
      <c r="B95" s="454"/>
      <c r="C95" s="409"/>
      <c r="D95" s="443"/>
      <c r="E95" s="380"/>
      <c r="F95" s="423"/>
      <c r="G95" s="444"/>
      <c r="H95" s="87"/>
      <c r="I95" s="142"/>
      <c r="J95" s="89"/>
      <c r="K95" s="2"/>
      <c r="L95" s="2"/>
      <c r="M95" s="2"/>
      <c r="N95" s="122"/>
    </row>
    <row r="96" spans="2:17" x14ac:dyDescent="0.4">
      <c r="B96" s="454"/>
      <c r="C96" s="408" t="s">
        <v>264</v>
      </c>
      <c r="D96" s="419" t="str">
        <f>IF(H96="","",ROUND(H96*J96+H96/2*N96,1))</f>
        <v/>
      </c>
      <c r="E96" s="321" t="s">
        <v>184</v>
      </c>
      <c r="F96" s="412" t="s">
        <v>265</v>
      </c>
      <c r="G96" s="441"/>
      <c r="H96" s="178"/>
      <c r="I96" s="171" t="str">
        <f t="shared" ref="I96" si="238">IF(H96="","","×")</f>
        <v/>
      </c>
      <c r="J96" s="171" t="str">
        <f t="shared" ref="J96" si="239">IF(H96="","","12.0")</f>
        <v/>
      </c>
      <c r="K96" s="171" t="str">
        <f t="shared" ref="K96" si="240">IF(H96="","","＋")</f>
        <v/>
      </c>
      <c r="L96" s="171" t="str">
        <f t="shared" ref="L96" si="241">IF(H96="","",H96&amp;"/2")</f>
        <v/>
      </c>
      <c r="M96" s="171" t="str">
        <f t="shared" ref="M96" si="242">IF(H96="","","×")</f>
        <v/>
      </c>
      <c r="N96" s="194" t="str">
        <f t="shared" ref="N96" si="243">IF(H96="","","2.0")</f>
        <v/>
      </c>
    </row>
    <row r="97" spans="2:17" x14ac:dyDescent="0.4">
      <c r="B97" s="454"/>
      <c r="C97" s="409"/>
      <c r="D97" s="420"/>
      <c r="E97" s="380"/>
      <c r="F97" s="423" t="s">
        <v>266</v>
      </c>
      <c r="G97" s="444"/>
      <c r="H97" s="87"/>
      <c r="I97" s="142"/>
      <c r="J97" s="89"/>
      <c r="K97" s="2"/>
      <c r="L97" s="2"/>
      <c r="M97" s="2"/>
      <c r="N97" s="122"/>
    </row>
    <row r="98" spans="2:17" ht="18.75" customHeight="1" x14ac:dyDescent="0.4">
      <c r="B98" s="454"/>
      <c r="C98" s="408" t="s">
        <v>267</v>
      </c>
      <c r="D98" s="419" t="str">
        <f>IF(H98="","",ROUND(H98*J98+H98/2*N98,1))</f>
        <v/>
      </c>
      <c r="E98" s="321" t="s">
        <v>184</v>
      </c>
      <c r="F98" s="412" t="s">
        <v>265</v>
      </c>
      <c r="G98" s="441"/>
      <c r="H98" s="178"/>
      <c r="I98" s="171" t="str">
        <f t="shared" ref="I98" si="244">IF(H98="","","×")</f>
        <v/>
      </c>
      <c r="J98" s="171" t="str">
        <f t="shared" ref="J98" si="245">IF(H98="","","12.0")</f>
        <v/>
      </c>
      <c r="K98" s="171" t="str">
        <f t="shared" ref="K98" si="246">IF(H98="","","＋")</f>
        <v/>
      </c>
      <c r="L98" s="171" t="str">
        <f t="shared" ref="L98" si="247">IF(H98="","",H98&amp;"/2")</f>
        <v/>
      </c>
      <c r="M98" s="171" t="str">
        <f t="shared" ref="M98" si="248">IF(H98="","","×")</f>
        <v/>
      </c>
      <c r="N98" s="194" t="str">
        <f t="shared" ref="N98" si="249">IF(H98="","","2.0")</f>
        <v/>
      </c>
      <c r="P98" s="166"/>
    </row>
    <row r="99" spans="2:17" ht="18.75" customHeight="1" x14ac:dyDescent="0.4">
      <c r="B99" s="454"/>
      <c r="C99" s="409"/>
      <c r="D99" s="420"/>
      <c r="E99" s="380"/>
      <c r="F99" s="423" t="s">
        <v>266</v>
      </c>
      <c r="G99" s="444"/>
      <c r="H99" s="87"/>
      <c r="I99" s="142"/>
      <c r="J99" s="89"/>
      <c r="K99" s="2"/>
      <c r="L99" s="2"/>
      <c r="M99" s="2"/>
      <c r="N99" s="122"/>
    </row>
    <row r="100" spans="2:17" x14ac:dyDescent="0.4">
      <c r="B100" s="456"/>
      <c r="C100" s="408" t="s">
        <v>268</v>
      </c>
      <c r="D100" s="419" t="str">
        <f>IF(H100="","",ROUND(H100*J100+H100/2*N100,1))</f>
        <v/>
      </c>
      <c r="E100" s="321" t="s">
        <v>184</v>
      </c>
      <c r="F100" s="447" t="s">
        <v>270</v>
      </c>
      <c r="G100" s="448"/>
      <c r="H100" s="178"/>
      <c r="I100" s="171" t="str">
        <f t="shared" ref="I100" si="250">IF(H100="","","×")</f>
        <v/>
      </c>
      <c r="J100" s="171" t="str">
        <f t="shared" ref="J100" si="251">IF(H100="","","12.0")</f>
        <v/>
      </c>
      <c r="K100" s="171" t="str">
        <f t="shared" ref="K100" si="252">IF(H100="","","＋")</f>
        <v/>
      </c>
      <c r="L100" s="171" t="str">
        <f t="shared" ref="L100" si="253">IF(H100="","",H100&amp;"/2")</f>
        <v/>
      </c>
      <c r="M100" s="171" t="str">
        <f t="shared" ref="M100" si="254">IF(H100="","","×")</f>
        <v/>
      </c>
      <c r="N100" s="194" t="str">
        <f t="shared" ref="N100" si="255">IF(H100="","","2.0")</f>
        <v/>
      </c>
    </row>
    <row r="101" spans="2:17" ht="19.5" thickBot="1" x14ac:dyDescent="0.45">
      <c r="B101" s="458"/>
      <c r="C101" s="428"/>
      <c r="D101" s="429"/>
      <c r="E101" s="391"/>
      <c r="F101" s="430" t="s">
        <v>269</v>
      </c>
      <c r="G101" s="452"/>
      <c r="H101" s="127"/>
      <c r="I101" s="195"/>
      <c r="J101" s="196"/>
      <c r="K101" s="128"/>
      <c r="L101" s="128"/>
      <c r="M101" s="128"/>
      <c r="N101" s="129"/>
    </row>
    <row r="102" spans="2:17" x14ac:dyDescent="0.4">
      <c r="B102" s="453"/>
      <c r="C102" s="408" t="s">
        <v>256</v>
      </c>
      <c r="D102" s="449" t="str">
        <f>IF(H102="","",ROUND(H102*J102+H102/2*N102,0))</f>
        <v/>
      </c>
      <c r="E102" s="321" t="s">
        <v>11</v>
      </c>
      <c r="F102" s="450" t="s">
        <v>257</v>
      </c>
      <c r="G102" s="451"/>
      <c r="H102" s="205"/>
      <c r="I102" s="8" t="str">
        <f>IF(H102="","","×")</f>
        <v/>
      </c>
      <c r="J102" s="8" t="str">
        <f>IF(H102="","","12.0")</f>
        <v/>
      </c>
      <c r="K102" s="8" t="str">
        <f>IF(H102="","","＋")</f>
        <v/>
      </c>
      <c r="L102" s="8" t="str">
        <f>IF(H102="","",H102&amp;"/2")</f>
        <v/>
      </c>
      <c r="M102" s="8" t="str">
        <f>IF(H102="","","×")</f>
        <v/>
      </c>
      <c r="N102" s="206" t="str">
        <f>IF(H102="","","2.0")</f>
        <v/>
      </c>
    </row>
    <row r="103" spans="2:17" x14ac:dyDescent="0.4">
      <c r="B103" s="454"/>
      <c r="C103" s="408"/>
      <c r="D103" s="443"/>
      <c r="E103" s="321"/>
      <c r="F103" s="423" t="s">
        <v>258</v>
      </c>
      <c r="G103" s="444"/>
      <c r="H103" s="87"/>
      <c r="I103" s="142"/>
      <c r="J103" s="89"/>
      <c r="K103" s="2"/>
      <c r="L103" s="2"/>
      <c r="M103" s="2"/>
      <c r="N103" s="122"/>
    </row>
    <row r="104" spans="2:17" x14ac:dyDescent="0.4">
      <c r="B104" s="454"/>
      <c r="C104" s="414" t="s">
        <v>259</v>
      </c>
      <c r="D104" s="442" t="str">
        <f t="shared" ref="D104" si="256">IF(H104="","",ROUND(H104*J104+H104/2*N104,0))</f>
        <v/>
      </c>
      <c r="E104" s="279" t="s">
        <v>11</v>
      </c>
      <c r="F104" s="412" t="s">
        <v>260</v>
      </c>
      <c r="G104" s="441"/>
      <c r="H104" s="178"/>
      <c r="I104" s="171" t="str">
        <f t="shared" ref="I104" si="257">IF(H104="","","×")</f>
        <v/>
      </c>
      <c r="J104" s="171" t="str">
        <f t="shared" ref="J104" si="258">IF(H104="","","12.0")</f>
        <v/>
      </c>
      <c r="K104" s="171" t="str">
        <f t="shared" ref="K104" si="259">IF(H104="","","＋")</f>
        <v/>
      </c>
      <c r="L104" s="171" t="str">
        <f t="shared" ref="L104" si="260">IF(H104="","",H104&amp;"/2")</f>
        <v/>
      </c>
      <c r="M104" s="171" t="str">
        <f t="shared" ref="M104" si="261">IF(H104="","","×")</f>
        <v/>
      </c>
      <c r="N104" s="194" t="str">
        <f t="shared" ref="N104" si="262">IF(H104="","","2.0")</f>
        <v/>
      </c>
      <c r="Q104" s="166"/>
    </row>
    <row r="105" spans="2:17" x14ac:dyDescent="0.4">
      <c r="B105" s="454"/>
      <c r="C105" s="409"/>
      <c r="D105" s="443"/>
      <c r="E105" s="380"/>
      <c r="F105" s="423" t="s">
        <v>261</v>
      </c>
      <c r="G105" s="444"/>
      <c r="H105" s="87"/>
      <c r="I105" s="142"/>
      <c r="J105" s="89"/>
      <c r="K105" s="2"/>
      <c r="L105" s="2"/>
      <c r="M105" s="2"/>
      <c r="N105" s="122"/>
    </row>
    <row r="106" spans="2:17" x14ac:dyDescent="0.4">
      <c r="B106" s="454"/>
      <c r="C106" s="408" t="s">
        <v>262</v>
      </c>
      <c r="D106" s="442" t="str">
        <f t="shared" ref="D106" si="263">IF(H106="","",ROUND(H106*J106+H106/2*N106,0))</f>
        <v/>
      </c>
      <c r="E106" s="279" t="s">
        <v>11</v>
      </c>
      <c r="F106" s="412" t="s">
        <v>263</v>
      </c>
      <c r="G106" s="441"/>
      <c r="H106" s="178"/>
      <c r="I106" s="171" t="str">
        <f t="shared" ref="I106" si="264">IF(H106="","","×")</f>
        <v/>
      </c>
      <c r="J106" s="171" t="str">
        <f t="shared" ref="J106" si="265">IF(H106="","","12.0")</f>
        <v/>
      </c>
      <c r="K106" s="171" t="str">
        <f t="shared" ref="K106" si="266">IF(H106="","","＋")</f>
        <v/>
      </c>
      <c r="L106" s="171" t="str">
        <f t="shared" ref="L106" si="267">IF(H106="","",H106&amp;"/2")</f>
        <v/>
      </c>
      <c r="M106" s="171" t="str">
        <f t="shared" ref="M106" si="268">IF(H106="","","×")</f>
        <v/>
      </c>
      <c r="N106" s="194" t="str">
        <f t="shared" ref="N106" si="269">IF(H106="","","2.0")</f>
        <v/>
      </c>
    </row>
    <row r="107" spans="2:17" x14ac:dyDescent="0.4">
      <c r="B107" s="454"/>
      <c r="C107" s="409"/>
      <c r="D107" s="443"/>
      <c r="E107" s="380"/>
      <c r="F107" s="423"/>
      <c r="G107" s="444"/>
      <c r="H107" s="87"/>
      <c r="I107" s="142"/>
      <c r="J107" s="89"/>
      <c r="K107" s="2"/>
      <c r="L107" s="2"/>
      <c r="M107" s="2"/>
      <c r="N107" s="122"/>
    </row>
    <row r="108" spans="2:17" ht="18.75" customHeight="1" x14ac:dyDescent="0.4">
      <c r="B108" s="454"/>
      <c r="C108" s="408" t="s">
        <v>264</v>
      </c>
      <c r="D108" s="419" t="str">
        <f>IF(H108="","",ROUND(H108*J108+H108/2*N108,1))</f>
        <v/>
      </c>
      <c r="E108" s="321" t="s">
        <v>184</v>
      </c>
      <c r="F108" s="412" t="s">
        <v>265</v>
      </c>
      <c r="G108" s="441"/>
      <c r="H108" s="178"/>
      <c r="I108" s="171" t="str">
        <f t="shared" ref="I108" si="270">IF(H108="","","×")</f>
        <v/>
      </c>
      <c r="J108" s="171" t="str">
        <f t="shared" ref="J108" si="271">IF(H108="","","12.0")</f>
        <v/>
      </c>
      <c r="K108" s="171" t="str">
        <f t="shared" ref="K108" si="272">IF(H108="","","＋")</f>
        <v/>
      </c>
      <c r="L108" s="171" t="str">
        <f t="shared" ref="L108" si="273">IF(H108="","",H108&amp;"/2")</f>
        <v/>
      </c>
      <c r="M108" s="171" t="str">
        <f t="shared" ref="M108" si="274">IF(H108="","","×")</f>
        <v/>
      </c>
      <c r="N108" s="194" t="str">
        <f t="shared" ref="N108" si="275">IF(H108="","","2.0")</f>
        <v/>
      </c>
      <c r="P108" s="166"/>
    </row>
    <row r="109" spans="2:17" ht="18.75" customHeight="1" x14ac:dyDescent="0.4">
      <c r="B109" s="454"/>
      <c r="C109" s="409"/>
      <c r="D109" s="420"/>
      <c r="E109" s="380"/>
      <c r="F109" s="423" t="s">
        <v>266</v>
      </c>
      <c r="G109" s="444"/>
      <c r="H109" s="87"/>
      <c r="I109" s="142"/>
      <c r="J109" s="89"/>
      <c r="K109" s="2"/>
      <c r="L109" s="2"/>
      <c r="M109" s="2"/>
      <c r="N109" s="122"/>
    </row>
    <row r="110" spans="2:17" x14ac:dyDescent="0.4">
      <c r="B110" s="454"/>
      <c r="C110" s="408" t="s">
        <v>267</v>
      </c>
      <c r="D110" s="419" t="str">
        <f>IF(H110="","",ROUND(H110*J110+H110/2*N110,1))</f>
        <v/>
      </c>
      <c r="E110" s="321" t="s">
        <v>184</v>
      </c>
      <c r="F110" s="412" t="s">
        <v>265</v>
      </c>
      <c r="G110" s="441"/>
      <c r="H110" s="178"/>
      <c r="I110" s="171" t="str">
        <f t="shared" ref="I110" si="276">IF(H110="","","×")</f>
        <v/>
      </c>
      <c r="J110" s="171" t="str">
        <f t="shared" ref="J110" si="277">IF(H110="","","12.0")</f>
        <v/>
      </c>
      <c r="K110" s="171" t="str">
        <f t="shared" ref="K110" si="278">IF(H110="","","＋")</f>
        <v/>
      </c>
      <c r="L110" s="171" t="str">
        <f t="shared" ref="L110" si="279">IF(H110="","",H110&amp;"/2")</f>
        <v/>
      </c>
      <c r="M110" s="171" t="str">
        <f t="shared" ref="M110" si="280">IF(H110="","","×")</f>
        <v/>
      </c>
      <c r="N110" s="194" t="str">
        <f t="shared" ref="N110" si="281">IF(H110="","","2.0")</f>
        <v/>
      </c>
    </row>
    <row r="111" spans="2:17" x14ac:dyDescent="0.4">
      <c r="B111" s="454"/>
      <c r="C111" s="409"/>
      <c r="D111" s="420"/>
      <c r="E111" s="380"/>
      <c r="F111" s="423" t="s">
        <v>266</v>
      </c>
      <c r="G111" s="444"/>
      <c r="H111" s="87"/>
      <c r="I111" s="142"/>
      <c r="J111" s="89"/>
      <c r="K111" s="2"/>
      <c r="L111" s="2"/>
      <c r="M111" s="2"/>
      <c r="N111" s="122"/>
    </row>
    <row r="112" spans="2:17" x14ac:dyDescent="0.4">
      <c r="B112" s="456"/>
      <c r="C112" s="408" t="s">
        <v>268</v>
      </c>
      <c r="D112" s="419" t="str">
        <f>IF(H112="","",ROUND(H112*J112+H112/2*N112,1))</f>
        <v/>
      </c>
      <c r="E112" s="321" t="s">
        <v>184</v>
      </c>
      <c r="F112" s="447" t="s">
        <v>270</v>
      </c>
      <c r="G112" s="448"/>
      <c r="H112" s="178"/>
      <c r="I112" s="171" t="str">
        <f t="shared" ref="I112" si="282">IF(H112="","","×")</f>
        <v/>
      </c>
      <c r="J112" s="171" t="str">
        <f t="shared" ref="J112" si="283">IF(H112="","","12.0")</f>
        <v/>
      </c>
      <c r="K112" s="171" t="str">
        <f t="shared" ref="K112" si="284">IF(H112="","","＋")</f>
        <v/>
      </c>
      <c r="L112" s="171" t="str">
        <f t="shared" ref="L112" si="285">IF(H112="","",H112&amp;"/2")</f>
        <v/>
      </c>
      <c r="M112" s="171" t="str">
        <f t="shared" ref="M112" si="286">IF(H112="","","×")</f>
        <v/>
      </c>
      <c r="N112" s="194" t="str">
        <f t="shared" ref="N112" si="287">IF(H112="","","2.0")</f>
        <v/>
      </c>
    </row>
    <row r="113" spans="2:17" x14ac:dyDescent="0.4">
      <c r="B113" s="457"/>
      <c r="C113" s="409"/>
      <c r="D113" s="420"/>
      <c r="E113" s="380"/>
      <c r="F113" s="423" t="s">
        <v>269</v>
      </c>
      <c r="G113" s="444"/>
      <c r="H113" s="87"/>
      <c r="I113" s="142"/>
      <c r="J113" s="89"/>
      <c r="K113" s="2"/>
      <c r="L113" s="2"/>
      <c r="M113" s="2"/>
      <c r="N113" s="122"/>
    </row>
    <row r="114" spans="2:17" x14ac:dyDescent="0.4">
      <c r="B114" s="455"/>
      <c r="C114" s="414" t="s">
        <v>256</v>
      </c>
      <c r="D114" s="442" t="str">
        <f>IF(H114="","",ROUND(H114*J114+H114/2*N114,0))</f>
        <v/>
      </c>
      <c r="E114" s="279" t="s">
        <v>11</v>
      </c>
      <c r="F114" s="412" t="s">
        <v>257</v>
      </c>
      <c r="G114" s="441"/>
      <c r="H114" s="178"/>
      <c r="I114" s="171" t="str">
        <f>IF(H114="","","×")</f>
        <v/>
      </c>
      <c r="J114" s="171" t="str">
        <f>IF(H114="","","12.0")</f>
        <v/>
      </c>
      <c r="K114" s="171" t="str">
        <f>IF(H114="","","＋")</f>
        <v/>
      </c>
      <c r="L114" s="171" t="str">
        <f>IF(H114="","",H114&amp;"/2")</f>
        <v/>
      </c>
      <c r="M114" s="171" t="str">
        <f>IF(H114="","","×")</f>
        <v/>
      </c>
      <c r="N114" s="194" t="str">
        <f>IF(H114="","","4.0")</f>
        <v/>
      </c>
      <c r="Q114" s="166"/>
    </row>
    <row r="115" spans="2:17" x14ac:dyDescent="0.4">
      <c r="B115" s="454"/>
      <c r="C115" s="408"/>
      <c r="D115" s="443"/>
      <c r="E115" s="321"/>
      <c r="F115" s="423" t="s">
        <v>258</v>
      </c>
      <c r="G115" s="444"/>
      <c r="H115" s="87"/>
      <c r="I115" s="142"/>
      <c r="J115" s="89"/>
      <c r="K115" s="2"/>
      <c r="L115" s="2"/>
      <c r="M115" s="2"/>
      <c r="N115" s="122"/>
    </row>
    <row r="116" spans="2:17" x14ac:dyDescent="0.4">
      <c r="B116" s="454"/>
      <c r="C116" s="414" t="s">
        <v>259</v>
      </c>
      <c r="D116" s="442" t="str">
        <f t="shared" ref="D116" si="288">IF(H116="","",ROUND(H116*J116+H116/2*N116,0))</f>
        <v/>
      </c>
      <c r="E116" s="279" t="s">
        <v>11</v>
      </c>
      <c r="F116" s="412" t="s">
        <v>260</v>
      </c>
      <c r="G116" s="441"/>
      <c r="H116" s="178"/>
      <c r="I116" s="171" t="str">
        <f t="shared" ref="I116" si="289">IF(H116="","","×")</f>
        <v/>
      </c>
      <c r="J116" s="171" t="str">
        <f t="shared" ref="J116" si="290">IF(H116="","","12.0")</f>
        <v/>
      </c>
      <c r="K116" s="171" t="str">
        <f t="shared" ref="K116" si="291">IF(H116="","","＋")</f>
        <v/>
      </c>
      <c r="L116" s="171" t="str">
        <f t="shared" ref="L116" si="292">IF(H116="","",H116&amp;"/2")</f>
        <v/>
      </c>
      <c r="M116" s="171" t="str">
        <f t="shared" ref="M116" si="293">IF(H116="","","×")</f>
        <v/>
      </c>
      <c r="N116" s="194" t="str">
        <f>IF(H116="","","4.0")</f>
        <v/>
      </c>
    </row>
    <row r="117" spans="2:17" x14ac:dyDescent="0.4">
      <c r="B117" s="454"/>
      <c r="C117" s="409"/>
      <c r="D117" s="443"/>
      <c r="E117" s="380"/>
      <c r="F117" s="423" t="s">
        <v>261</v>
      </c>
      <c r="G117" s="444"/>
      <c r="H117" s="87"/>
      <c r="I117" s="142"/>
      <c r="J117" s="89"/>
      <c r="K117" s="2"/>
      <c r="L117" s="2"/>
      <c r="M117" s="2"/>
      <c r="N117" s="122"/>
    </row>
    <row r="118" spans="2:17" ht="18.75" customHeight="1" x14ac:dyDescent="0.4">
      <c r="B118" s="454"/>
      <c r="C118" s="408" t="s">
        <v>262</v>
      </c>
      <c r="D118" s="442" t="str">
        <f t="shared" ref="D118" si="294">IF(H118="","",ROUND(H118*J118+H118/2*N118,0))</f>
        <v/>
      </c>
      <c r="E118" s="279" t="s">
        <v>11</v>
      </c>
      <c r="F118" s="412" t="s">
        <v>263</v>
      </c>
      <c r="G118" s="441"/>
      <c r="H118" s="178"/>
      <c r="I118" s="171" t="str">
        <f t="shared" ref="I118" si="295">IF(H118="","","×")</f>
        <v/>
      </c>
      <c r="J118" s="171" t="str">
        <f t="shared" ref="J118" si="296">IF(H118="","","12.0")</f>
        <v/>
      </c>
      <c r="K118" s="171" t="str">
        <f t="shared" ref="K118" si="297">IF(H118="","","＋")</f>
        <v/>
      </c>
      <c r="L118" s="171" t="str">
        <f t="shared" ref="L118" si="298">IF(H118="","",H118&amp;"/2")</f>
        <v/>
      </c>
      <c r="M118" s="171" t="str">
        <f t="shared" ref="M118" si="299">IF(H118="","","×")</f>
        <v/>
      </c>
      <c r="N118" s="194" t="str">
        <f>IF(H118="","","4.0")</f>
        <v/>
      </c>
      <c r="P118" s="166"/>
    </row>
    <row r="119" spans="2:17" ht="18.75" customHeight="1" x14ac:dyDescent="0.4">
      <c r="B119" s="454"/>
      <c r="C119" s="409"/>
      <c r="D119" s="443"/>
      <c r="E119" s="380"/>
      <c r="F119" s="423"/>
      <c r="G119" s="444"/>
      <c r="H119" s="87"/>
      <c r="I119" s="142"/>
      <c r="J119" s="89"/>
      <c r="K119" s="2"/>
      <c r="L119" s="2"/>
      <c r="M119" s="2"/>
      <c r="N119" s="122"/>
    </row>
    <row r="120" spans="2:17" x14ac:dyDescent="0.4">
      <c r="B120" s="454"/>
      <c r="C120" s="408" t="s">
        <v>264</v>
      </c>
      <c r="D120" s="419" t="str">
        <f>IF(H120="","",ROUND(H120*J120+H120/2*N120,1))</f>
        <v/>
      </c>
      <c r="E120" s="321" t="s">
        <v>184</v>
      </c>
      <c r="F120" s="412" t="s">
        <v>265</v>
      </c>
      <c r="G120" s="441"/>
      <c r="H120" s="178"/>
      <c r="I120" s="171" t="str">
        <f t="shared" ref="I120" si="300">IF(H120="","","×")</f>
        <v/>
      </c>
      <c r="J120" s="171" t="str">
        <f t="shared" ref="J120" si="301">IF(H120="","","12.0")</f>
        <v/>
      </c>
      <c r="K120" s="171" t="str">
        <f t="shared" ref="K120" si="302">IF(H120="","","＋")</f>
        <v/>
      </c>
      <c r="L120" s="171" t="str">
        <f t="shared" ref="L120" si="303">IF(H120="","",H120&amp;"/2")</f>
        <v/>
      </c>
      <c r="M120" s="171" t="str">
        <f t="shared" ref="M120" si="304">IF(H120="","","×")</f>
        <v/>
      </c>
      <c r="N120" s="194" t="str">
        <f>IF(H120="","","4.0")</f>
        <v/>
      </c>
    </row>
    <row r="121" spans="2:17" x14ac:dyDescent="0.4">
      <c r="B121" s="454"/>
      <c r="C121" s="409"/>
      <c r="D121" s="420"/>
      <c r="E121" s="380"/>
      <c r="F121" s="423" t="s">
        <v>266</v>
      </c>
      <c r="G121" s="444"/>
      <c r="H121" s="87"/>
      <c r="I121" s="142"/>
      <c r="J121" s="89"/>
      <c r="K121" s="2"/>
      <c r="L121" s="2"/>
      <c r="M121" s="2"/>
      <c r="N121" s="122"/>
    </row>
    <row r="122" spans="2:17" x14ac:dyDescent="0.4">
      <c r="B122" s="454"/>
      <c r="C122" s="408" t="s">
        <v>267</v>
      </c>
      <c r="D122" s="419" t="str">
        <f>IF(H122="","",ROUND(H122*J122+H122/2*N122,1))</f>
        <v/>
      </c>
      <c r="E122" s="321" t="s">
        <v>184</v>
      </c>
      <c r="F122" s="412" t="s">
        <v>265</v>
      </c>
      <c r="G122" s="441"/>
      <c r="H122" s="178"/>
      <c r="I122" s="171" t="str">
        <f t="shared" ref="I122" si="305">IF(H122="","","×")</f>
        <v/>
      </c>
      <c r="J122" s="171" t="str">
        <f t="shared" ref="J122" si="306">IF(H122="","","12.0")</f>
        <v/>
      </c>
      <c r="K122" s="171" t="str">
        <f t="shared" ref="K122" si="307">IF(H122="","","＋")</f>
        <v/>
      </c>
      <c r="L122" s="171" t="str">
        <f t="shared" ref="L122" si="308">IF(H122="","",H122&amp;"/2")</f>
        <v/>
      </c>
      <c r="M122" s="171" t="str">
        <f t="shared" ref="M122" si="309">IF(H122="","","×")</f>
        <v/>
      </c>
      <c r="N122" s="194" t="str">
        <f>IF(H122="","","4.0")</f>
        <v/>
      </c>
    </row>
    <row r="123" spans="2:17" x14ac:dyDescent="0.4">
      <c r="B123" s="454"/>
      <c r="C123" s="409"/>
      <c r="D123" s="420"/>
      <c r="E123" s="380"/>
      <c r="F123" s="423" t="s">
        <v>266</v>
      </c>
      <c r="G123" s="444"/>
      <c r="H123" s="87"/>
      <c r="I123" s="142"/>
      <c r="J123" s="89"/>
      <c r="K123" s="2"/>
      <c r="L123" s="2"/>
      <c r="M123" s="2"/>
      <c r="N123" s="122"/>
    </row>
    <row r="124" spans="2:17" x14ac:dyDescent="0.4">
      <c r="B124" s="456"/>
      <c r="C124" s="408" t="s">
        <v>268</v>
      </c>
      <c r="D124" s="419" t="str">
        <f>IF(H124="","",ROUND(H124*J124+H124/2*N124,1))</f>
        <v/>
      </c>
      <c r="E124" s="321" t="s">
        <v>184</v>
      </c>
      <c r="F124" s="447" t="s">
        <v>270</v>
      </c>
      <c r="G124" s="448"/>
      <c r="H124" s="178"/>
      <c r="I124" s="171" t="str">
        <f t="shared" ref="I124" si="310">IF(H124="","","×")</f>
        <v/>
      </c>
      <c r="J124" s="171" t="str">
        <f t="shared" ref="J124" si="311">IF(H124="","","12.0")</f>
        <v/>
      </c>
      <c r="K124" s="171" t="str">
        <f t="shared" ref="K124" si="312">IF(H124="","","＋")</f>
        <v/>
      </c>
      <c r="L124" s="171" t="str">
        <f t="shared" ref="L124" si="313">IF(H124="","",H124&amp;"/2")</f>
        <v/>
      </c>
      <c r="M124" s="171" t="str">
        <f t="shared" ref="M124" si="314">IF(H124="","","×")</f>
        <v/>
      </c>
      <c r="N124" s="194" t="str">
        <f>IF(H124="","","4.0")</f>
        <v/>
      </c>
      <c r="Q124" s="166"/>
    </row>
    <row r="125" spans="2:17" x14ac:dyDescent="0.4">
      <c r="B125" s="457"/>
      <c r="C125" s="409"/>
      <c r="D125" s="420"/>
      <c r="E125" s="380"/>
      <c r="F125" s="423" t="s">
        <v>269</v>
      </c>
      <c r="G125" s="444"/>
      <c r="H125" s="87"/>
      <c r="I125" s="142"/>
      <c r="J125" s="89"/>
      <c r="K125" s="2"/>
      <c r="L125" s="2"/>
      <c r="M125" s="2"/>
      <c r="N125" s="122"/>
    </row>
    <row r="126" spans="2:17" x14ac:dyDescent="0.4">
      <c r="B126" s="455"/>
      <c r="C126" s="414" t="s">
        <v>256</v>
      </c>
      <c r="D126" s="442" t="str">
        <f>IF(H126="","",ROUND(H126*J126+H126/2*N126,0))</f>
        <v/>
      </c>
      <c r="E126" s="279" t="s">
        <v>11</v>
      </c>
      <c r="F126" s="412" t="s">
        <v>257</v>
      </c>
      <c r="G126" s="441"/>
      <c r="H126" s="178"/>
      <c r="I126" s="171" t="str">
        <f>IF(H126="","","×")</f>
        <v/>
      </c>
      <c r="J126" s="171" t="str">
        <f>IF(H126="","","12.0")</f>
        <v/>
      </c>
      <c r="K126" s="171" t="str">
        <f>IF(H126="","","＋")</f>
        <v/>
      </c>
      <c r="L126" s="171" t="str">
        <f>IF(H126="","",H126&amp;"/2")</f>
        <v/>
      </c>
      <c r="M126" s="171" t="str">
        <f>IF(H126="","","×")</f>
        <v/>
      </c>
      <c r="N126" s="194" t="str">
        <f>IF(H126="","","2.0")</f>
        <v/>
      </c>
    </row>
    <row r="127" spans="2:17" x14ac:dyDescent="0.4">
      <c r="B127" s="454"/>
      <c r="C127" s="408"/>
      <c r="D127" s="443"/>
      <c r="E127" s="321"/>
      <c r="F127" s="423" t="s">
        <v>258</v>
      </c>
      <c r="G127" s="444"/>
      <c r="H127" s="87"/>
      <c r="I127" s="142"/>
      <c r="J127" s="89"/>
      <c r="K127" s="2"/>
      <c r="L127" s="2"/>
      <c r="M127" s="2"/>
      <c r="N127" s="122"/>
    </row>
    <row r="128" spans="2:17" ht="18.75" customHeight="1" x14ac:dyDescent="0.4">
      <c r="B128" s="454"/>
      <c r="C128" s="414" t="s">
        <v>259</v>
      </c>
      <c r="D128" s="442" t="str">
        <f t="shared" ref="D128" si="315">IF(H128="","",ROUND(H128*J128+H128/2*N128,0))</f>
        <v/>
      </c>
      <c r="E128" s="279" t="s">
        <v>11</v>
      </c>
      <c r="F128" s="412" t="s">
        <v>260</v>
      </c>
      <c r="G128" s="441"/>
      <c r="H128" s="178"/>
      <c r="I128" s="171" t="str">
        <f t="shared" ref="I128" si="316">IF(H128="","","×")</f>
        <v/>
      </c>
      <c r="J128" s="171" t="str">
        <f t="shared" ref="J128" si="317">IF(H128="","","12.0")</f>
        <v/>
      </c>
      <c r="K128" s="171" t="str">
        <f t="shared" ref="K128" si="318">IF(H128="","","＋")</f>
        <v/>
      </c>
      <c r="L128" s="171" t="str">
        <f t="shared" ref="L128" si="319">IF(H128="","",H128&amp;"/2")</f>
        <v/>
      </c>
      <c r="M128" s="171" t="str">
        <f t="shared" ref="M128" si="320">IF(H128="","","×")</f>
        <v/>
      </c>
      <c r="N128" s="194" t="str">
        <f t="shared" ref="N128" si="321">IF(H128="","","2.0")</f>
        <v/>
      </c>
      <c r="P128" s="166"/>
    </row>
    <row r="129" spans="2:17" ht="18.75" customHeight="1" x14ac:dyDescent="0.4">
      <c r="B129" s="454"/>
      <c r="C129" s="409"/>
      <c r="D129" s="443"/>
      <c r="E129" s="380"/>
      <c r="F129" s="423" t="s">
        <v>261</v>
      </c>
      <c r="G129" s="444"/>
      <c r="H129" s="87"/>
      <c r="I129" s="142"/>
      <c r="J129" s="89"/>
      <c r="K129" s="2"/>
      <c r="L129" s="2"/>
      <c r="M129" s="2"/>
      <c r="N129" s="122"/>
    </row>
    <row r="130" spans="2:17" x14ac:dyDescent="0.4">
      <c r="B130" s="454"/>
      <c r="C130" s="408" t="s">
        <v>262</v>
      </c>
      <c r="D130" s="442" t="str">
        <f t="shared" ref="D130" si="322">IF(H130="","",ROUND(H130*J130+H130/2*N130,0))</f>
        <v/>
      </c>
      <c r="E130" s="279" t="s">
        <v>11</v>
      </c>
      <c r="F130" s="412" t="s">
        <v>263</v>
      </c>
      <c r="G130" s="441"/>
      <c r="H130" s="178"/>
      <c r="I130" s="171" t="str">
        <f t="shared" ref="I130" si="323">IF(H130="","","×")</f>
        <v/>
      </c>
      <c r="J130" s="171" t="str">
        <f t="shared" ref="J130" si="324">IF(H130="","","12.0")</f>
        <v/>
      </c>
      <c r="K130" s="171" t="str">
        <f t="shared" ref="K130" si="325">IF(H130="","","＋")</f>
        <v/>
      </c>
      <c r="L130" s="171" t="str">
        <f t="shared" ref="L130" si="326">IF(H130="","",H130&amp;"/2")</f>
        <v/>
      </c>
      <c r="M130" s="171" t="str">
        <f t="shared" ref="M130" si="327">IF(H130="","","×")</f>
        <v/>
      </c>
      <c r="N130" s="194" t="str">
        <f t="shared" ref="N130" si="328">IF(H130="","","2.0")</f>
        <v/>
      </c>
    </row>
    <row r="131" spans="2:17" x14ac:dyDescent="0.4">
      <c r="B131" s="454"/>
      <c r="C131" s="409"/>
      <c r="D131" s="443"/>
      <c r="E131" s="380"/>
      <c r="F131" s="423"/>
      <c r="G131" s="444"/>
      <c r="H131" s="87"/>
      <c r="I131" s="142"/>
      <c r="J131" s="89"/>
      <c r="K131" s="2"/>
      <c r="L131" s="2"/>
      <c r="M131" s="2"/>
      <c r="N131" s="122"/>
    </row>
    <row r="132" spans="2:17" x14ac:dyDescent="0.4">
      <c r="B132" s="454"/>
      <c r="C132" s="408" t="s">
        <v>264</v>
      </c>
      <c r="D132" s="419" t="str">
        <f>IF(H132="","",ROUND(H132*J132+H132/2*N132,1))</f>
        <v/>
      </c>
      <c r="E132" s="321" t="s">
        <v>184</v>
      </c>
      <c r="F132" s="412" t="s">
        <v>265</v>
      </c>
      <c r="G132" s="441"/>
      <c r="H132" s="178"/>
      <c r="I132" s="171" t="str">
        <f t="shared" ref="I132" si="329">IF(H132="","","×")</f>
        <v/>
      </c>
      <c r="J132" s="171" t="str">
        <f t="shared" ref="J132" si="330">IF(H132="","","12.0")</f>
        <v/>
      </c>
      <c r="K132" s="171" t="str">
        <f t="shared" ref="K132" si="331">IF(H132="","","＋")</f>
        <v/>
      </c>
      <c r="L132" s="171" t="str">
        <f t="shared" ref="L132" si="332">IF(H132="","",H132&amp;"/2")</f>
        <v/>
      </c>
      <c r="M132" s="171" t="str">
        <f t="shared" ref="M132" si="333">IF(H132="","","×")</f>
        <v/>
      </c>
      <c r="N132" s="194" t="str">
        <f t="shared" ref="N132" si="334">IF(H132="","","2.0")</f>
        <v/>
      </c>
    </row>
    <row r="133" spans="2:17" x14ac:dyDescent="0.4">
      <c r="B133" s="454"/>
      <c r="C133" s="409"/>
      <c r="D133" s="420"/>
      <c r="E133" s="380"/>
      <c r="F133" s="423" t="s">
        <v>266</v>
      </c>
      <c r="G133" s="444"/>
      <c r="H133" s="87"/>
      <c r="I133" s="142"/>
      <c r="J133" s="89"/>
      <c r="K133" s="2"/>
      <c r="L133" s="2"/>
      <c r="M133" s="2"/>
      <c r="N133" s="122"/>
    </row>
    <row r="134" spans="2:17" x14ac:dyDescent="0.4">
      <c r="B134" s="454"/>
      <c r="C134" s="408" t="s">
        <v>267</v>
      </c>
      <c r="D134" s="419" t="str">
        <f>IF(H134="","",ROUND(H134*J134+H134/2*N134,1))</f>
        <v/>
      </c>
      <c r="E134" s="321" t="s">
        <v>184</v>
      </c>
      <c r="F134" s="412" t="s">
        <v>265</v>
      </c>
      <c r="G134" s="441"/>
      <c r="H134" s="178"/>
      <c r="I134" s="171" t="str">
        <f t="shared" ref="I134" si="335">IF(H134="","","×")</f>
        <v/>
      </c>
      <c r="J134" s="171" t="str">
        <f t="shared" ref="J134" si="336">IF(H134="","","12.0")</f>
        <v/>
      </c>
      <c r="K134" s="171" t="str">
        <f t="shared" ref="K134" si="337">IF(H134="","","＋")</f>
        <v/>
      </c>
      <c r="L134" s="171" t="str">
        <f t="shared" ref="L134" si="338">IF(H134="","",H134&amp;"/2")</f>
        <v/>
      </c>
      <c r="M134" s="171" t="str">
        <f t="shared" ref="M134" si="339">IF(H134="","","×")</f>
        <v/>
      </c>
      <c r="N134" s="194" t="str">
        <f t="shared" ref="N134" si="340">IF(H134="","","2.0")</f>
        <v/>
      </c>
      <c r="Q134" s="166"/>
    </row>
    <row r="135" spans="2:17" x14ac:dyDescent="0.4">
      <c r="B135" s="454"/>
      <c r="C135" s="409"/>
      <c r="D135" s="420"/>
      <c r="E135" s="380"/>
      <c r="F135" s="423" t="s">
        <v>266</v>
      </c>
      <c r="G135" s="444"/>
      <c r="H135" s="87"/>
      <c r="I135" s="142"/>
      <c r="J135" s="89"/>
      <c r="K135" s="2"/>
      <c r="L135" s="2"/>
      <c r="M135" s="2"/>
      <c r="N135" s="122"/>
    </row>
    <row r="136" spans="2:17" x14ac:dyDescent="0.4">
      <c r="B136" s="456"/>
      <c r="C136" s="408" t="s">
        <v>268</v>
      </c>
      <c r="D136" s="419" t="str">
        <f>IF(H136="","",ROUND(H136*J136+H136/2*N136,1))</f>
        <v/>
      </c>
      <c r="E136" s="321" t="s">
        <v>184</v>
      </c>
      <c r="F136" s="447" t="s">
        <v>270</v>
      </c>
      <c r="G136" s="448"/>
      <c r="H136" s="178"/>
      <c r="I136" s="171" t="str">
        <f t="shared" ref="I136" si="341">IF(H136="","","×")</f>
        <v/>
      </c>
      <c r="J136" s="171" t="str">
        <f t="shared" ref="J136" si="342">IF(H136="","","12.0")</f>
        <v/>
      </c>
      <c r="K136" s="171" t="str">
        <f t="shared" ref="K136" si="343">IF(H136="","","＋")</f>
        <v/>
      </c>
      <c r="L136" s="171" t="str">
        <f t="shared" ref="L136" si="344">IF(H136="","",H136&amp;"/2")</f>
        <v/>
      </c>
      <c r="M136" s="171" t="str">
        <f t="shared" ref="M136" si="345">IF(H136="","","×")</f>
        <v/>
      </c>
      <c r="N136" s="194" t="str">
        <f t="shared" ref="N136" si="346">IF(H136="","","2.0")</f>
        <v/>
      </c>
    </row>
    <row r="137" spans="2:17" x14ac:dyDescent="0.4">
      <c r="B137" s="457"/>
      <c r="C137" s="409"/>
      <c r="D137" s="420"/>
      <c r="E137" s="380"/>
      <c r="F137" s="423" t="s">
        <v>269</v>
      </c>
      <c r="G137" s="444"/>
      <c r="H137" s="87"/>
      <c r="I137" s="142"/>
      <c r="J137" s="89"/>
      <c r="K137" s="2"/>
      <c r="L137" s="2"/>
      <c r="M137" s="2"/>
      <c r="N137" s="122"/>
    </row>
    <row r="138" spans="2:17" ht="18.75" customHeight="1" x14ac:dyDescent="0.4">
      <c r="B138" s="455"/>
      <c r="C138" s="414" t="s">
        <v>256</v>
      </c>
      <c r="D138" s="442" t="str">
        <f>IF(H138="","",ROUND(H138*J138+H138/2*N138,0))</f>
        <v/>
      </c>
      <c r="E138" s="279" t="s">
        <v>11</v>
      </c>
      <c r="F138" s="412" t="s">
        <v>257</v>
      </c>
      <c r="G138" s="441"/>
      <c r="H138" s="178"/>
      <c r="I138" s="171" t="str">
        <f>IF(H138="","","×")</f>
        <v/>
      </c>
      <c r="J138" s="171" t="str">
        <f>IF(H138="","","12.0")</f>
        <v/>
      </c>
      <c r="K138" s="171" t="str">
        <f>IF(H138="","","＋")</f>
        <v/>
      </c>
      <c r="L138" s="171" t="str">
        <f>IF(H138="","",H138&amp;"/2")</f>
        <v/>
      </c>
      <c r="M138" s="171" t="str">
        <f>IF(H138="","","×")</f>
        <v/>
      </c>
      <c r="N138" s="194" t="str">
        <f>IF(H138="","","2.0")</f>
        <v/>
      </c>
      <c r="P138" s="166"/>
    </row>
    <row r="139" spans="2:17" ht="18.75" customHeight="1" x14ac:dyDescent="0.4">
      <c r="B139" s="454"/>
      <c r="C139" s="408"/>
      <c r="D139" s="443"/>
      <c r="E139" s="321"/>
      <c r="F139" s="423" t="s">
        <v>258</v>
      </c>
      <c r="G139" s="444"/>
      <c r="H139" s="87"/>
      <c r="I139" s="142"/>
      <c r="J139" s="89"/>
      <c r="K139" s="2"/>
      <c r="L139" s="2"/>
      <c r="M139" s="2"/>
      <c r="N139" s="122"/>
    </row>
    <row r="140" spans="2:17" x14ac:dyDescent="0.4">
      <c r="B140" s="454"/>
      <c r="C140" s="414" t="s">
        <v>259</v>
      </c>
      <c r="D140" s="442" t="str">
        <f t="shared" ref="D140" si="347">IF(H140="","",ROUND(H140*J140+H140/2*N140,0))</f>
        <v/>
      </c>
      <c r="E140" s="279" t="s">
        <v>11</v>
      </c>
      <c r="F140" s="412" t="s">
        <v>260</v>
      </c>
      <c r="G140" s="441"/>
      <c r="H140" s="178"/>
      <c r="I140" s="171" t="str">
        <f t="shared" ref="I140" si="348">IF(H140="","","×")</f>
        <v/>
      </c>
      <c r="J140" s="171" t="str">
        <f t="shared" ref="J140" si="349">IF(H140="","","12.0")</f>
        <v/>
      </c>
      <c r="K140" s="171" t="str">
        <f t="shared" ref="K140" si="350">IF(H140="","","＋")</f>
        <v/>
      </c>
      <c r="L140" s="171" t="str">
        <f t="shared" ref="L140" si="351">IF(H140="","",H140&amp;"/2")</f>
        <v/>
      </c>
      <c r="M140" s="171" t="str">
        <f t="shared" ref="M140" si="352">IF(H140="","","×")</f>
        <v/>
      </c>
      <c r="N140" s="194" t="str">
        <f t="shared" ref="N140" si="353">IF(H140="","","2.0")</f>
        <v/>
      </c>
    </row>
    <row r="141" spans="2:17" x14ac:dyDescent="0.4">
      <c r="B141" s="454"/>
      <c r="C141" s="409"/>
      <c r="D141" s="443"/>
      <c r="E141" s="380"/>
      <c r="F141" s="423" t="s">
        <v>261</v>
      </c>
      <c r="G141" s="444"/>
      <c r="H141" s="87"/>
      <c r="I141" s="142"/>
      <c r="J141" s="89"/>
      <c r="K141" s="2"/>
      <c r="L141" s="2"/>
      <c r="M141" s="2"/>
      <c r="N141" s="122"/>
    </row>
    <row r="142" spans="2:17" x14ac:dyDescent="0.4">
      <c r="B142" s="454"/>
      <c r="C142" s="408" t="s">
        <v>262</v>
      </c>
      <c r="D142" s="442" t="str">
        <f t="shared" ref="D142" si="354">IF(H142="","",ROUND(H142*J142+H142/2*N142,0))</f>
        <v/>
      </c>
      <c r="E142" s="279" t="s">
        <v>11</v>
      </c>
      <c r="F142" s="412" t="s">
        <v>263</v>
      </c>
      <c r="G142" s="441"/>
      <c r="H142" s="178"/>
      <c r="I142" s="171" t="str">
        <f t="shared" ref="I142" si="355">IF(H142="","","×")</f>
        <v/>
      </c>
      <c r="J142" s="171" t="str">
        <f t="shared" ref="J142" si="356">IF(H142="","","12.0")</f>
        <v/>
      </c>
      <c r="K142" s="171" t="str">
        <f t="shared" ref="K142" si="357">IF(H142="","","＋")</f>
        <v/>
      </c>
      <c r="L142" s="171" t="str">
        <f t="shared" ref="L142" si="358">IF(H142="","",H142&amp;"/2")</f>
        <v/>
      </c>
      <c r="M142" s="171" t="str">
        <f t="shared" ref="M142" si="359">IF(H142="","","×")</f>
        <v/>
      </c>
      <c r="N142" s="194" t="str">
        <f t="shared" ref="N142" si="360">IF(H142="","","2.0")</f>
        <v/>
      </c>
    </row>
    <row r="143" spans="2:17" x14ac:dyDescent="0.4">
      <c r="B143" s="454"/>
      <c r="C143" s="409"/>
      <c r="D143" s="443"/>
      <c r="E143" s="380"/>
      <c r="F143" s="423"/>
      <c r="G143" s="444"/>
      <c r="H143" s="87"/>
      <c r="I143" s="142"/>
      <c r="J143" s="89"/>
      <c r="K143" s="2"/>
      <c r="L143" s="2"/>
      <c r="M143" s="2"/>
      <c r="N143" s="122"/>
    </row>
    <row r="144" spans="2:17" x14ac:dyDescent="0.4">
      <c r="B144" s="454"/>
      <c r="C144" s="408" t="s">
        <v>264</v>
      </c>
      <c r="D144" s="419" t="str">
        <f>IF(H144="","",ROUND(H144*J144+H144/2*N144,1))</f>
        <v/>
      </c>
      <c r="E144" s="321" t="s">
        <v>184</v>
      </c>
      <c r="F144" s="412" t="s">
        <v>265</v>
      </c>
      <c r="G144" s="441"/>
      <c r="H144" s="178"/>
      <c r="I144" s="171" t="str">
        <f t="shared" ref="I144" si="361">IF(H144="","","×")</f>
        <v/>
      </c>
      <c r="J144" s="171" t="str">
        <f t="shared" ref="J144" si="362">IF(H144="","","12.0")</f>
        <v/>
      </c>
      <c r="K144" s="171" t="str">
        <f t="shared" ref="K144" si="363">IF(H144="","","＋")</f>
        <v/>
      </c>
      <c r="L144" s="171" t="str">
        <f t="shared" ref="L144" si="364">IF(H144="","",H144&amp;"/2")</f>
        <v/>
      </c>
      <c r="M144" s="171" t="str">
        <f t="shared" ref="M144" si="365">IF(H144="","","×")</f>
        <v/>
      </c>
      <c r="N144" s="194" t="str">
        <f t="shared" ref="N144" si="366">IF(H144="","","2.0")</f>
        <v/>
      </c>
      <c r="Q144" s="166"/>
    </row>
    <row r="145" spans="2:17" x14ac:dyDescent="0.4">
      <c r="B145" s="454"/>
      <c r="C145" s="409"/>
      <c r="D145" s="420"/>
      <c r="E145" s="380"/>
      <c r="F145" s="423" t="s">
        <v>266</v>
      </c>
      <c r="G145" s="444"/>
      <c r="H145" s="87"/>
      <c r="I145" s="142"/>
      <c r="J145" s="89"/>
      <c r="K145" s="2"/>
      <c r="L145" s="2"/>
      <c r="M145" s="2"/>
      <c r="N145" s="122"/>
    </row>
    <row r="146" spans="2:17" x14ac:dyDescent="0.4">
      <c r="B146" s="454"/>
      <c r="C146" s="408" t="s">
        <v>267</v>
      </c>
      <c r="D146" s="419" t="str">
        <f>IF(H146="","",ROUND(H146*J146+H146/2*N146,1))</f>
        <v/>
      </c>
      <c r="E146" s="321" t="s">
        <v>184</v>
      </c>
      <c r="F146" s="412" t="s">
        <v>265</v>
      </c>
      <c r="G146" s="441"/>
      <c r="H146" s="178"/>
      <c r="I146" s="171" t="str">
        <f t="shared" ref="I146" si="367">IF(H146="","","×")</f>
        <v/>
      </c>
      <c r="J146" s="171" t="str">
        <f t="shared" ref="J146" si="368">IF(H146="","","12.0")</f>
        <v/>
      </c>
      <c r="K146" s="171" t="str">
        <f t="shared" ref="K146" si="369">IF(H146="","","＋")</f>
        <v/>
      </c>
      <c r="L146" s="171" t="str">
        <f t="shared" ref="L146" si="370">IF(H146="","",H146&amp;"/2")</f>
        <v/>
      </c>
      <c r="M146" s="171" t="str">
        <f t="shared" ref="M146" si="371">IF(H146="","","×")</f>
        <v/>
      </c>
      <c r="N146" s="194" t="str">
        <f t="shared" ref="N146" si="372">IF(H146="","","2.0")</f>
        <v/>
      </c>
    </row>
    <row r="147" spans="2:17" x14ac:dyDescent="0.4">
      <c r="B147" s="454"/>
      <c r="C147" s="409"/>
      <c r="D147" s="420"/>
      <c r="E147" s="380"/>
      <c r="F147" s="423" t="s">
        <v>266</v>
      </c>
      <c r="G147" s="444"/>
      <c r="H147" s="87"/>
      <c r="I147" s="142"/>
      <c r="J147" s="89"/>
      <c r="K147" s="2"/>
      <c r="L147" s="2"/>
      <c r="M147" s="2"/>
      <c r="N147" s="122"/>
    </row>
    <row r="148" spans="2:17" ht="18.75" customHeight="1" x14ac:dyDescent="0.4">
      <c r="B148" s="456"/>
      <c r="C148" s="408" t="s">
        <v>268</v>
      </c>
      <c r="D148" s="419" t="str">
        <f>IF(H148="","",ROUND(H148*J148+H148/2*N148,1))</f>
        <v/>
      </c>
      <c r="E148" s="321" t="s">
        <v>184</v>
      </c>
      <c r="F148" s="447" t="s">
        <v>270</v>
      </c>
      <c r="G148" s="448"/>
      <c r="H148" s="178"/>
      <c r="I148" s="171" t="str">
        <f t="shared" ref="I148" si="373">IF(H148="","","×")</f>
        <v/>
      </c>
      <c r="J148" s="171" t="str">
        <f t="shared" ref="J148" si="374">IF(H148="","","12.0")</f>
        <v/>
      </c>
      <c r="K148" s="171" t="str">
        <f t="shared" ref="K148" si="375">IF(H148="","","＋")</f>
        <v/>
      </c>
      <c r="L148" s="171" t="str">
        <f t="shared" ref="L148" si="376">IF(H148="","",H148&amp;"/2")</f>
        <v/>
      </c>
      <c r="M148" s="171" t="str">
        <f t="shared" ref="M148" si="377">IF(H148="","","×")</f>
        <v/>
      </c>
      <c r="N148" s="194" t="str">
        <f t="shared" ref="N148" si="378">IF(H148="","","2.0")</f>
        <v/>
      </c>
      <c r="P148" s="166"/>
    </row>
    <row r="149" spans="2:17" ht="18.75" customHeight="1" thickBot="1" x14ac:dyDescent="0.45">
      <c r="B149" s="458"/>
      <c r="C149" s="428"/>
      <c r="D149" s="429"/>
      <c r="E149" s="391"/>
      <c r="F149" s="430" t="s">
        <v>269</v>
      </c>
      <c r="G149" s="452"/>
      <c r="H149" s="127"/>
      <c r="I149" s="195"/>
      <c r="J149" s="196"/>
      <c r="K149" s="128"/>
      <c r="L149" s="128"/>
      <c r="M149" s="128"/>
      <c r="N149" s="129"/>
    </row>
    <row r="150" spans="2:17" x14ac:dyDescent="0.4">
      <c r="B150" s="453"/>
      <c r="C150" s="408" t="s">
        <v>256</v>
      </c>
      <c r="D150" s="449" t="str">
        <f>IF(H150="","",ROUND(H150*J150+H150/2*N150,0))</f>
        <v/>
      </c>
      <c r="E150" s="321" t="s">
        <v>11</v>
      </c>
      <c r="F150" s="450" t="s">
        <v>257</v>
      </c>
      <c r="G150" s="451"/>
      <c r="H150" s="205"/>
      <c r="I150" s="8" t="str">
        <f>IF(H150="","","×")</f>
        <v/>
      </c>
      <c r="J150" s="8" t="str">
        <f>IF(H150="","","12.0")</f>
        <v/>
      </c>
      <c r="K150" s="8" t="str">
        <f>IF(H150="","","＋")</f>
        <v/>
      </c>
      <c r="L150" s="8" t="str">
        <f>IF(H150="","",H150&amp;"/2")</f>
        <v/>
      </c>
      <c r="M150" s="8" t="str">
        <f>IF(H150="","","×")</f>
        <v/>
      </c>
      <c r="N150" s="206" t="str">
        <f>IF(H150="","","2.0")</f>
        <v/>
      </c>
    </row>
    <row r="151" spans="2:17" x14ac:dyDescent="0.4">
      <c r="B151" s="454"/>
      <c r="C151" s="408"/>
      <c r="D151" s="443"/>
      <c r="E151" s="321"/>
      <c r="F151" s="423" t="s">
        <v>258</v>
      </c>
      <c r="G151" s="444"/>
      <c r="H151" s="87"/>
      <c r="I151" s="142"/>
      <c r="J151" s="89"/>
      <c r="K151" s="2"/>
      <c r="L151" s="2"/>
      <c r="M151" s="2"/>
      <c r="N151" s="122"/>
    </row>
    <row r="152" spans="2:17" x14ac:dyDescent="0.4">
      <c r="B152" s="454"/>
      <c r="C152" s="414" t="s">
        <v>259</v>
      </c>
      <c r="D152" s="442" t="str">
        <f t="shared" ref="D152" si="379">IF(H152="","",ROUND(H152*J152+H152/2*N152,0))</f>
        <v/>
      </c>
      <c r="E152" s="279" t="s">
        <v>11</v>
      </c>
      <c r="F152" s="412" t="s">
        <v>260</v>
      </c>
      <c r="G152" s="441"/>
      <c r="H152" s="178"/>
      <c r="I152" s="171" t="str">
        <f t="shared" ref="I152" si="380">IF(H152="","","×")</f>
        <v/>
      </c>
      <c r="J152" s="171" t="str">
        <f t="shared" ref="J152" si="381">IF(H152="","","12.0")</f>
        <v/>
      </c>
      <c r="K152" s="171" t="str">
        <f t="shared" ref="K152" si="382">IF(H152="","","＋")</f>
        <v/>
      </c>
      <c r="L152" s="171" t="str">
        <f t="shared" ref="L152" si="383">IF(H152="","",H152&amp;"/2")</f>
        <v/>
      </c>
      <c r="M152" s="171" t="str">
        <f t="shared" ref="M152" si="384">IF(H152="","","×")</f>
        <v/>
      </c>
      <c r="N152" s="194" t="str">
        <f t="shared" ref="N152" si="385">IF(H152="","","2.0")</f>
        <v/>
      </c>
    </row>
    <row r="153" spans="2:17" x14ac:dyDescent="0.4">
      <c r="B153" s="454"/>
      <c r="C153" s="409"/>
      <c r="D153" s="443"/>
      <c r="E153" s="380"/>
      <c r="F153" s="423" t="s">
        <v>261</v>
      </c>
      <c r="G153" s="444"/>
      <c r="H153" s="87"/>
      <c r="I153" s="142"/>
      <c r="J153" s="89"/>
      <c r="K153" s="2"/>
      <c r="L153" s="2"/>
      <c r="M153" s="2"/>
      <c r="N153" s="122"/>
    </row>
    <row r="154" spans="2:17" x14ac:dyDescent="0.4">
      <c r="B154" s="454"/>
      <c r="C154" s="408" t="s">
        <v>262</v>
      </c>
      <c r="D154" s="442" t="str">
        <f t="shared" ref="D154" si="386">IF(H154="","",ROUND(H154*J154+H154/2*N154,0))</f>
        <v/>
      </c>
      <c r="E154" s="279" t="s">
        <v>11</v>
      </c>
      <c r="F154" s="412" t="s">
        <v>263</v>
      </c>
      <c r="G154" s="441"/>
      <c r="H154" s="178"/>
      <c r="I154" s="171" t="str">
        <f t="shared" ref="I154" si="387">IF(H154="","","×")</f>
        <v/>
      </c>
      <c r="J154" s="171" t="str">
        <f t="shared" ref="J154" si="388">IF(H154="","","12.0")</f>
        <v/>
      </c>
      <c r="K154" s="171" t="str">
        <f t="shared" ref="K154" si="389">IF(H154="","","＋")</f>
        <v/>
      </c>
      <c r="L154" s="171" t="str">
        <f t="shared" ref="L154" si="390">IF(H154="","",H154&amp;"/2")</f>
        <v/>
      </c>
      <c r="M154" s="171" t="str">
        <f t="shared" ref="M154" si="391">IF(H154="","","×")</f>
        <v/>
      </c>
      <c r="N154" s="194" t="str">
        <f t="shared" ref="N154" si="392">IF(H154="","","2.0")</f>
        <v/>
      </c>
      <c r="Q154" s="166"/>
    </row>
    <row r="155" spans="2:17" x14ac:dyDescent="0.4">
      <c r="B155" s="454"/>
      <c r="C155" s="409"/>
      <c r="D155" s="443"/>
      <c r="E155" s="380"/>
      <c r="F155" s="423"/>
      <c r="G155" s="444"/>
      <c r="H155" s="87"/>
      <c r="I155" s="142"/>
      <c r="J155" s="89"/>
      <c r="K155" s="2"/>
      <c r="L155" s="2"/>
      <c r="M155" s="2"/>
      <c r="N155" s="122"/>
    </row>
    <row r="156" spans="2:17" x14ac:dyDescent="0.4">
      <c r="B156" s="454"/>
      <c r="C156" s="408" t="s">
        <v>264</v>
      </c>
      <c r="D156" s="419" t="str">
        <f>IF(H156="","",ROUND(H156*J156+H156/2*N156,1))</f>
        <v/>
      </c>
      <c r="E156" s="321" t="s">
        <v>184</v>
      </c>
      <c r="F156" s="412" t="s">
        <v>265</v>
      </c>
      <c r="G156" s="441"/>
      <c r="H156" s="178"/>
      <c r="I156" s="171" t="str">
        <f t="shared" ref="I156" si="393">IF(H156="","","×")</f>
        <v/>
      </c>
      <c r="J156" s="171" t="str">
        <f t="shared" ref="J156" si="394">IF(H156="","","12.0")</f>
        <v/>
      </c>
      <c r="K156" s="171" t="str">
        <f t="shared" ref="K156" si="395">IF(H156="","","＋")</f>
        <v/>
      </c>
      <c r="L156" s="171" t="str">
        <f t="shared" ref="L156" si="396">IF(H156="","",H156&amp;"/2")</f>
        <v/>
      </c>
      <c r="M156" s="171" t="str">
        <f t="shared" ref="M156" si="397">IF(H156="","","×")</f>
        <v/>
      </c>
      <c r="N156" s="194" t="str">
        <f t="shared" ref="N156" si="398">IF(H156="","","2.0")</f>
        <v/>
      </c>
    </row>
    <row r="157" spans="2:17" x14ac:dyDescent="0.4">
      <c r="B157" s="454"/>
      <c r="C157" s="409"/>
      <c r="D157" s="420"/>
      <c r="E157" s="380"/>
      <c r="F157" s="423" t="s">
        <v>266</v>
      </c>
      <c r="G157" s="444"/>
      <c r="H157" s="87"/>
      <c r="I157" s="142"/>
      <c r="J157" s="89"/>
      <c r="K157" s="2"/>
      <c r="L157" s="2"/>
      <c r="M157" s="2"/>
      <c r="N157" s="122"/>
    </row>
    <row r="158" spans="2:17" x14ac:dyDescent="0.4">
      <c r="B158" s="454"/>
      <c r="C158" s="408" t="s">
        <v>267</v>
      </c>
      <c r="D158" s="419" t="str">
        <f>IF(H158="","",ROUND(H158*J158+H158/2*N158,1))</f>
        <v/>
      </c>
      <c r="E158" s="321" t="s">
        <v>184</v>
      </c>
      <c r="F158" s="412" t="s">
        <v>265</v>
      </c>
      <c r="G158" s="441"/>
      <c r="H158" s="178"/>
      <c r="I158" s="171" t="str">
        <f t="shared" ref="I158" si="399">IF(H158="","","×")</f>
        <v/>
      </c>
      <c r="J158" s="171" t="str">
        <f t="shared" ref="J158" si="400">IF(H158="","","12.0")</f>
        <v/>
      </c>
      <c r="K158" s="171" t="str">
        <f t="shared" ref="K158" si="401">IF(H158="","","＋")</f>
        <v/>
      </c>
      <c r="L158" s="171" t="str">
        <f t="shared" ref="L158" si="402">IF(H158="","",H158&amp;"/2")</f>
        <v/>
      </c>
      <c r="M158" s="171" t="str">
        <f t="shared" ref="M158" si="403">IF(H158="","","×")</f>
        <v/>
      </c>
      <c r="N158" s="194" t="str">
        <f t="shared" ref="N158" si="404">IF(H158="","","2.0")</f>
        <v/>
      </c>
      <c r="P158" s="166"/>
    </row>
    <row r="159" spans="2:17" x14ac:dyDescent="0.4">
      <c r="B159" s="454"/>
      <c r="C159" s="409"/>
      <c r="D159" s="420"/>
      <c r="E159" s="380"/>
      <c r="F159" s="423" t="s">
        <v>266</v>
      </c>
      <c r="G159" s="444"/>
      <c r="H159" s="87"/>
      <c r="I159" s="142"/>
      <c r="J159" s="89"/>
      <c r="K159" s="2"/>
      <c r="L159" s="2"/>
      <c r="M159" s="2"/>
      <c r="N159" s="122"/>
    </row>
    <row r="160" spans="2:17" x14ac:dyDescent="0.4">
      <c r="B160" s="456"/>
      <c r="C160" s="408" t="s">
        <v>268</v>
      </c>
      <c r="D160" s="419" t="str">
        <f>IF(H160="","",ROUND(H160*J160+H160/2*N160,1))</f>
        <v/>
      </c>
      <c r="E160" s="321" t="s">
        <v>184</v>
      </c>
      <c r="F160" s="447" t="s">
        <v>270</v>
      </c>
      <c r="G160" s="448"/>
      <c r="H160" s="178"/>
      <c r="I160" s="171" t="str">
        <f t="shared" ref="I160" si="405">IF(H160="","","×")</f>
        <v/>
      </c>
      <c r="J160" s="171" t="str">
        <f t="shared" ref="J160" si="406">IF(H160="","","12.0")</f>
        <v/>
      </c>
      <c r="K160" s="171" t="str">
        <f t="shared" ref="K160" si="407">IF(H160="","","＋")</f>
        <v/>
      </c>
      <c r="L160" s="171" t="str">
        <f t="shared" ref="L160" si="408">IF(H160="","",H160&amp;"/2")</f>
        <v/>
      </c>
      <c r="M160" s="171" t="str">
        <f t="shared" ref="M160" si="409">IF(H160="","","×")</f>
        <v/>
      </c>
      <c r="N160" s="194" t="str">
        <f t="shared" ref="N160" si="410">IF(H160="","","2.0")</f>
        <v/>
      </c>
    </row>
    <row r="161" spans="2:17" ht="19.5" thickBot="1" x14ac:dyDescent="0.45">
      <c r="B161" s="458"/>
      <c r="C161" s="428"/>
      <c r="D161" s="429"/>
      <c r="E161" s="391"/>
      <c r="F161" s="430" t="s">
        <v>269</v>
      </c>
      <c r="G161" s="452"/>
      <c r="H161" s="127"/>
      <c r="I161" s="195"/>
      <c r="J161" s="196"/>
      <c r="K161" s="128"/>
      <c r="L161" s="128"/>
      <c r="M161" s="128"/>
      <c r="N161" s="129"/>
    </row>
    <row r="162" spans="2:17" x14ac:dyDescent="0.4">
      <c r="B162" s="453"/>
      <c r="C162" s="408" t="s">
        <v>256</v>
      </c>
      <c r="D162" s="449" t="str">
        <f>IF(H162="","",ROUND(H162*J162+H162/2*N162,0))</f>
        <v/>
      </c>
      <c r="E162" s="321" t="s">
        <v>11</v>
      </c>
      <c r="F162" s="450" t="s">
        <v>257</v>
      </c>
      <c r="G162" s="451"/>
      <c r="H162" s="205"/>
      <c r="I162" s="8" t="str">
        <f>IF(H162="","","×")</f>
        <v/>
      </c>
      <c r="J162" s="8" t="str">
        <f>IF(H162="","","12.0")</f>
        <v/>
      </c>
      <c r="K162" s="8" t="str">
        <f>IF(H162="","","＋")</f>
        <v/>
      </c>
      <c r="L162" s="8" t="str">
        <f>IF(H162="","",H162&amp;"/2")</f>
        <v/>
      </c>
      <c r="M162" s="8" t="str">
        <f>IF(H162="","","×")</f>
        <v/>
      </c>
      <c r="N162" s="206" t="str">
        <f>IF(H162="","","2.0")</f>
        <v/>
      </c>
    </row>
    <row r="163" spans="2:17" x14ac:dyDescent="0.4">
      <c r="B163" s="454"/>
      <c r="C163" s="408"/>
      <c r="D163" s="443"/>
      <c r="E163" s="321"/>
      <c r="F163" s="423" t="s">
        <v>258</v>
      </c>
      <c r="G163" s="444"/>
      <c r="H163" s="87"/>
      <c r="I163" s="142"/>
      <c r="J163" s="89"/>
      <c r="K163" s="2"/>
      <c r="L163" s="2"/>
      <c r="M163" s="2"/>
      <c r="N163" s="122"/>
    </row>
    <row r="164" spans="2:17" x14ac:dyDescent="0.4">
      <c r="B164" s="454"/>
      <c r="C164" s="414" t="s">
        <v>259</v>
      </c>
      <c r="D164" s="442" t="str">
        <f t="shared" ref="D164" si="411">IF(H164="","",ROUND(H164*J164+H164/2*N164,0))</f>
        <v/>
      </c>
      <c r="E164" s="279" t="s">
        <v>11</v>
      </c>
      <c r="F164" s="412" t="s">
        <v>260</v>
      </c>
      <c r="G164" s="441"/>
      <c r="H164" s="178"/>
      <c r="I164" s="171" t="str">
        <f t="shared" ref="I164" si="412">IF(H164="","","×")</f>
        <v/>
      </c>
      <c r="J164" s="171" t="str">
        <f t="shared" ref="J164" si="413">IF(H164="","","12.0")</f>
        <v/>
      </c>
      <c r="K164" s="171" t="str">
        <f t="shared" ref="K164" si="414">IF(H164="","","＋")</f>
        <v/>
      </c>
      <c r="L164" s="171" t="str">
        <f t="shared" ref="L164" si="415">IF(H164="","",H164&amp;"/2")</f>
        <v/>
      </c>
      <c r="M164" s="171" t="str">
        <f t="shared" ref="M164" si="416">IF(H164="","","×")</f>
        <v/>
      </c>
      <c r="N164" s="194" t="str">
        <f t="shared" ref="N164" si="417">IF(H164="","","2.0")</f>
        <v/>
      </c>
      <c r="Q164" s="166"/>
    </row>
    <row r="165" spans="2:17" x14ac:dyDescent="0.4">
      <c r="B165" s="454"/>
      <c r="C165" s="409"/>
      <c r="D165" s="443"/>
      <c r="E165" s="380"/>
      <c r="F165" s="423" t="s">
        <v>261</v>
      </c>
      <c r="G165" s="444"/>
      <c r="H165" s="87"/>
      <c r="I165" s="142"/>
      <c r="J165" s="89"/>
      <c r="K165" s="2"/>
      <c r="L165" s="2"/>
      <c r="M165" s="2"/>
      <c r="N165" s="122"/>
    </row>
    <row r="166" spans="2:17" x14ac:dyDescent="0.4">
      <c r="B166" s="454"/>
      <c r="C166" s="408" t="s">
        <v>262</v>
      </c>
      <c r="D166" s="442" t="str">
        <f t="shared" ref="D166" si="418">IF(H166="","",ROUND(H166*J166+H166/2*N166,0))</f>
        <v/>
      </c>
      <c r="E166" s="279" t="s">
        <v>11</v>
      </c>
      <c r="F166" s="412" t="s">
        <v>263</v>
      </c>
      <c r="G166" s="441"/>
      <c r="H166" s="178"/>
      <c r="I166" s="171" t="str">
        <f t="shared" ref="I166" si="419">IF(H166="","","×")</f>
        <v/>
      </c>
      <c r="J166" s="171" t="str">
        <f t="shared" ref="J166" si="420">IF(H166="","","12.0")</f>
        <v/>
      </c>
      <c r="K166" s="171" t="str">
        <f t="shared" ref="K166" si="421">IF(H166="","","＋")</f>
        <v/>
      </c>
      <c r="L166" s="171" t="str">
        <f t="shared" ref="L166" si="422">IF(H166="","",H166&amp;"/2")</f>
        <v/>
      </c>
      <c r="M166" s="171" t="str">
        <f t="shared" ref="M166" si="423">IF(H166="","","×")</f>
        <v/>
      </c>
      <c r="N166" s="194" t="str">
        <f t="shared" ref="N166" si="424">IF(H166="","","2.0")</f>
        <v/>
      </c>
    </row>
    <row r="167" spans="2:17" x14ac:dyDescent="0.4">
      <c r="B167" s="454"/>
      <c r="C167" s="409"/>
      <c r="D167" s="443"/>
      <c r="E167" s="380"/>
      <c r="F167" s="423"/>
      <c r="G167" s="444"/>
      <c r="H167" s="87"/>
      <c r="I167" s="142"/>
      <c r="J167" s="89"/>
      <c r="K167" s="2"/>
      <c r="L167" s="2"/>
      <c r="M167" s="2"/>
      <c r="N167" s="122"/>
    </row>
    <row r="168" spans="2:17" x14ac:dyDescent="0.4">
      <c r="B168" s="454"/>
      <c r="C168" s="408" t="s">
        <v>264</v>
      </c>
      <c r="D168" s="419" t="str">
        <f>IF(H168="","",ROUND(H168*J168+H168/2*N168,1))</f>
        <v/>
      </c>
      <c r="E168" s="321" t="s">
        <v>184</v>
      </c>
      <c r="F168" s="412" t="s">
        <v>265</v>
      </c>
      <c r="G168" s="441"/>
      <c r="H168" s="178"/>
      <c r="I168" s="171" t="str">
        <f t="shared" ref="I168" si="425">IF(H168="","","×")</f>
        <v/>
      </c>
      <c r="J168" s="171" t="str">
        <f t="shared" ref="J168" si="426">IF(H168="","","12.0")</f>
        <v/>
      </c>
      <c r="K168" s="171" t="str">
        <f t="shared" ref="K168" si="427">IF(H168="","","＋")</f>
        <v/>
      </c>
      <c r="L168" s="171" t="str">
        <f t="shared" ref="L168" si="428">IF(H168="","",H168&amp;"/2")</f>
        <v/>
      </c>
      <c r="M168" s="171" t="str">
        <f t="shared" ref="M168" si="429">IF(H168="","","×")</f>
        <v/>
      </c>
      <c r="N168" s="194" t="str">
        <f t="shared" ref="N168" si="430">IF(H168="","","2.0")</f>
        <v/>
      </c>
      <c r="P168" s="166"/>
    </row>
    <row r="169" spans="2:17" x14ac:dyDescent="0.4">
      <c r="B169" s="454"/>
      <c r="C169" s="409"/>
      <c r="D169" s="420"/>
      <c r="E169" s="380"/>
      <c r="F169" s="423" t="s">
        <v>266</v>
      </c>
      <c r="G169" s="444"/>
      <c r="H169" s="87"/>
      <c r="I169" s="142"/>
      <c r="J169" s="89"/>
      <c r="K169" s="2"/>
      <c r="L169" s="2"/>
      <c r="M169" s="2"/>
      <c r="N169" s="122"/>
    </row>
    <row r="170" spans="2:17" x14ac:dyDescent="0.4">
      <c r="B170" s="454"/>
      <c r="C170" s="408" t="s">
        <v>267</v>
      </c>
      <c r="D170" s="419" t="str">
        <f>IF(H170="","",ROUND(H170*J170+H170/2*N170,1))</f>
        <v/>
      </c>
      <c r="E170" s="321" t="s">
        <v>184</v>
      </c>
      <c r="F170" s="412" t="s">
        <v>265</v>
      </c>
      <c r="G170" s="441"/>
      <c r="H170" s="178"/>
      <c r="I170" s="171" t="str">
        <f t="shared" ref="I170" si="431">IF(H170="","","×")</f>
        <v/>
      </c>
      <c r="J170" s="171" t="str">
        <f t="shared" ref="J170" si="432">IF(H170="","","12.0")</f>
        <v/>
      </c>
      <c r="K170" s="171" t="str">
        <f t="shared" ref="K170" si="433">IF(H170="","","＋")</f>
        <v/>
      </c>
      <c r="L170" s="171" t="str">
        <f t="shared" ref="L170" si="434">IF(H170="","",H170&amp;"/2")</f>
        <v/>
      </c>
      <c r="M170" s="171" t="str">
        <f t="shared" ref="M170" si="435">IF(H170="","","×")</f>
        <v/>
      </c>
      <c r="N170" s="194" t="str">
        <f t="shared" ref="N170" si="436">IF(H170="","","2.0")</f>
        <v/>
      </c>
    </row>
    <row r="171" spans="2:17" x14ac:dyDescent="0.4">
      <c r="B171" s="454"/>
      <c r="C171" s="409"/>
      <c r="D171" s="420"/>
      <c r="E171" s="380"/>
      <c r="F171" s="423" t="s">
        <v>266</v>
      </c>
      <c r="G171" s="444"/>
      <c r="H171" s="87"/>
      <c r="I171" s="142"/>
      <c r="J171" s="89"/>
      <c r="K171" s="2"/>
      <c r="L171" s="2"/>
      <c r="M171" s="2"/>
      <c r="N171" s="122"/>
    </row>
    <row r="172" spans="2:17" x14ac:dyDescent="0.4">
      <c r="B172" s="456"/>
      <c r="C172" s="408" t="s">
        <v>268</v>
      </c>
      <c r="D172" s="419" t="str">
        <f>IF(H172="","",ROUND(H172*J172+H172/2*N172,1))</f>
        <v/>
      </c>
      <c r="E172" s="321" t="s">
        <v>184</v>
      </c>
      <c r="F172" s="447" t="s">
        <v>270</v>
      </c>
      <c r="G172" s="448"/>
      <c r="H172" s="178"/>
      <c r="I172" s="171" t="str">
        <f t="shared" ref="I172" si="437">IF(H172="","","×")</f>
        <v/>
      </c>
      <c r="J172" s="171" t="str">
        <f t="shared" ref="J172" si="438">IF(H172="","","12.0")</f>
        <v/>
      </c>
      <c r="K172" s="171" t="str">
        <f t="shared" ref="K172" si="439">IF(H172="","","＋")</f>
        <v/>
      </c>
      <c r="L172" s="171" t="str">
        <f t="shared" ref="L172" si="440">IF(H172="","",H172&amp;"/2")</f>
        <v/>
      </c>
      <c r="M172" s="171" t="str">
        <f t="shared" ref="M172" si="441">IF(H172="","","×")</f>
        <v/>
      </c>
      <c r="N172" s="194" t="str">
        <f t="shared" ref="N172" si="442">IF(H172="","","2.0")</f>
        <v/>
      </c>
    </row>
    <row r="173" spans="2:17" x14ac:dyDescent="0.4">
      <c r="B173" s="457"/>
      <c r="C173" s="409"/>
      <c r="D173" s="420"/>
      <c r="E173" s="380"/>
      <c r="F173" s="423" t="s">
        <v>269</v>
      </c>
      <c r="G173" s="444"/>
      <c r="H173" s="87"/>
      <c r="I173" s="142"/>
      <c r="J173" s="89"/>
      <c r="K173" s="2"/>
      <c r="L173" s="2"/>
      <c r="M173" s="2"/>
      <c r="N173" s="122"/>
    </row>
    <row r="174" spans="2:17" x14ac:dyDescent="0.4">
      <c r="B174" s="455"/>
      <c r="C174" s="414" t="s">
        <v>256</v>
      </c>
      <c r="D174" s="442" t="str">
        <f>IF(H174="","",ROUND(H174*J174+H174/2*N174,0))</f>
        <v/>
      </c>
      <c r="E174" s="279" t="s">
        <v>11</v>
      </c>
      <c r="F174" s="412" t="s">
        <v>257</v>
      </c>
      <c r="G174" s="441"/>
      <c r="H174" s="178"/>
      <c r="I174" s="171" t="str">
        <f>IF(H174="","","×")</f>
        <v/>
      </c>
      <c r="J174" s="171" t="str">
        <f>IF(H174="","","12.0")</f>
        <v/>
      </c>
      <c r="K174" s="171" t="str">
        <f>IF(H174="","","＋")</f>
        <v/>
      </c>
      <c r="L174" s="171" t="str">
        <f>IF(H174="","",H174&amp;"/2")</f>
        <v/>
      </c>
      <c r="M174" s="171" t="str">
        <f>IF(H174="","","×")</f>
        <v/>
      </c>
      <c r="N174" s="194" t="str">
        <f>IF(H174="","","2.0")</f>
        <v/>
      </c>
      <c r="Q174" s="166"/>
    </row>
    <row r="175" spans="2:17" x14ac:dyDescent="0.4">
      <c r="B175" s="454"/>
      <c r="C175" s="408"/>
      <c r="D175" s="443"/>
      <c r="E175" s="321"/>
      <c r="F175" s="423" t="s">
        <v>258</v>
      </c>
      <c r="G175" s="444"/>
      <c r="H175" s="87"/>
      <c r="I175" s="142"/>
      <c r="J175" s="89"/>
      <c r="K175" s="2"/>
      <c r="L175" s="2"/>
      <c r="M175" s="2"/>
      <c r="N175" s="122"/>
    </row>
    <row r="176" spans="2:17" x14ac:dyDescent="0.4">
      <c r="B176" s="454"/>
      <c r="C176" s="414" t="s">
        <v>259</v>
      </c>
      <c r="D176" s="442" t="str">
        <f t="shared" ref="D176" si="443">IF(H176="","",ROUND(H176*J176+H176/2*N176,0))</f>
        <v/>
      </c>
      <c r="E176" s="279" t="s">
        <v>11</v>
      </c>
      <c r="F176" s="412" t="s">
        <v>260</v>
      </c>
      <c r="G176" s="441"/>
      <c r="H176" s="178"/>
      <c r="I176" s="171" t="str">
        <f t="shared" ref="I176" si="444">IF(H176="","","×")</f>
        <v/>
      </c>
      <c r="J176" s="171" t="str">
        <f t="shared" ref="J176" si="445">IF(H176="","","12.0")</f>
        <v/>
      </c>
      <c r="K176" s="171" t="str">
        <f t="shared" ref="K176" si="446">IF(H176="","","＋")</f>
        <v/>
      </c>
      <c r="L176" s="171" t="str">
        <f t="shared" ref="L176" si="447">IF(H176="","",H176&amp;"/2")</f>
        <v/>
      </c>
      <c r="M176" s="171" t="str">
        <f t="shared" ref="M176" si="448">IF(H176="","","×")</f>
        <v/>
      </c>
      <c r="N176" s="194" t="str">
        <f t="shared" ref="N176" si="449">IF(H176="","","2.0")</f>
        <v/>
      </c>
    </row>
    <row r="177" spans="2:17" x14ac:dyDescent="0.4">
      <c r="B177" s="454"/>
      <c r="C177" s="409"/>
      <c r="D177" s="443"/>
      <c r="E177" s="380"/>
      <c r="F177" s="423" t="s">
        <v>261</v>
      </c>
      <c r="G177" s="444"/>
      <c r="H177" s="87"/>
      <c r="I177" s="142"/>
      <c r="J177" s="89"/>
      <c r="K177" s="2"/>
      <c r="L177" s="2"/>
      <c r="M177" s="2"/>
      <c r="N177" s="122"/>
    </row>
    <row r="178" spans="2:17" x14ac:dyDescent="0.4">
      <c r="B178" s="454"/>
      <c r="C178" s="408" t="s">
        <v>262</v>
      </c>
      <c r="D178" s="442" t="str">
        <f t="shared" ref="D178" si="450">IF(H178="","",ROUND(H178*J178+H178/2*N178,0))</f>
        <v/>
      </c>
      <c r="E178" s="279" t="s">
        <v>11</v>
      </c>
      <c r="F178" s="412" t="s">
        <v>263</v>
      </c>
      <c r="G178" s="441"/>
      <c r="H178" s="178"/>
      <c r="I178" s="171" t="str">
        <f t="shared" ref="I178" si="451">IF(H178="","","×")</f>
        <v/>
      </c>
      <c r="J178" s="171" t="str">
        <f t="shared" ref="J178" si="452">IF(H178="","","12.0")</f>
        <v/>
      </c>
      <c r="K178" s="171" t="str">
        <f t="shared" ref="K178" si="453">IF(H178="","","＋")</f>
        <v/>
      </c>
      <c r="L178" s="171" t="str">
        <f t="shared" ref="L178" si="454">IF(H178="","",H178&amp;"/2")</f>
        <v/>
      </c>
      <c r="M178" s="171" t="str">
        <f t="shared" ref="M178" si="455">IF(H178="","","×")</f>
        <v/>
      </c>
      <c r="N178" s="194" t="str">
        <f t="shared" ref="N178" si="456">IF(H178="","","2.0")</f>
        <v/>
      </c>
      <c r="P178" s="166"/>
    </row>
    <row r="179" spans="2:17" x14ac:dyDescent="0.4">
      <c r="B179" s="454"/>
      <c r="C179" s="409"/>
      <c r="D179" s="443"/>
      <c r="E179" s="380"/>
      <c r="F179" s="423"/>
      <c r="G179" s="444"/>
      <c r="H179" s="87"/>
      <c r="I179" s="142"/>
      <c r="J179" s="89"/>
      <c r="K179" s="2"/>
      <c r="L179" s="2"/>
      <c r="M179" s="2"/>
      <c r="N179" s="122"/>
    </row>
    <row r="180" spans="2:17" x14ac:dyDescent="0.4">
      <c r="B180" s="454"/>
      <c r="C180" s="408" t="s">
        <v>264</v>
      </c>
      <c r="D180" s="419" t="str">
        <f>IF(H180="","",ROUND(H180*J180+H180/2*N180,1))</f>
        <v/>
      </c>
      <c r="E180" s="321" t="s">
        <v>184</v>
      </c>
      <c r="F180" s="412" t="s">
        <v>265</v>
      </c>
      <c r="G180" s="441"/>
      <c r="H180" s="178"/>
      <c r="I180" s="171" t="str">
        <f t="shared" ref="I180" si="457">IF(H180="","","×")</f>
        <v/>
      </c>
      <c r="J180" s="171" t="str">
        <f t="shared" ref="J180" si="458">IF(H180="","","12.0")</f>
        <v/>
      </c>
      <c r="K180" s="171" t="str">
        <f t="shared" ref="K180" si="459">IF(H180="","","＋")</f>
        <v/>
      </c>
      <c r="L180" s="171" t="str">
        <f t="shared" ref="L180" si="460">IF(H180="","",H180&amp;"/2")</f>
        <v/>
      </c>
      <c r="M180" s="171" t="str">
        <f t="shared" ref="M180" si="461">IF(H180="","","×")</f>
        <v/>
      </c>
      <c r="N180" s="194" t="str">
        <f t="shared" ref="N180" si="462">IF(H180="","","2.0")</f>
        <v/>
      </c>
    </row>
    <row r="181" spans="2:17" x14ac:dyDescent="0.4">
      <c r="B181" s="454"/>
      <c r="C181" s="409"/>
      <c r="D181" s="420"/>
      <c r="E181" s="380"/>
      <c r="F181" s="423" t="s">
        <v>266</v>
      </c>
      <c r="G181" s="444"/>
      <c r="H181" s="87"/>
      <c r="I181" s="142"/>
      <c r="J181" s="89"/>
      <c r="K181" s="2"/>
      <c r="L181" s="2"/>
      <c r="M181" s="2"/>
      <c r="N181" s="122"/>
    </row>
    <row r="182" spans="2:17" x14ac:dyDescent="0.4">
      <c r="B182" s="454"/>
      <c r="C182" s="408" t="s">
        <v>267</v>
      </c>
      <c r="D182" s="419" t="str">
        <f>IF(H182="","",ROUND(H182*J182+H182/2*N182,1))</f>
        <v/>
      </c>
      <c r="E182" s="321" t="s">
        <v>184</v>
      </c>
      <c r="F182" s="412" t="s">
        <v>265</v>
      </c>
      <c r="G182" s="441"/>
      <c r="H182" s="178"/>
      <c r="I182" s="171" t="str">
        <f t="shared" ref="I182" si="463">IF(H182="","","×")</f>
        <v/>
      </c>
      <c r="J182" s="171" t="str">
        <f t="shared" ref="J182" si="464">IF(H182="","","12.0")</f>
        <v/>
      </c>
      <c r="K182" s="171" t="str">
        <f t="shared" ref="K182" si="465">IF(H182="","","＋")</f>
        <v/>
      </c>
      <c r="L182" s="171" t="str">
        <f t="shared" ref="L182" si="466">IF(H182="","",H182&amp;"/2")</f>
        <v/>
      </c>
      <c r="M182" s="171" t="str">
        <f t="shared" ref="M182" si="467">IF(H182="","","×")</f>
        <v/>
      </c>
      <c r="N182" s="194" t="str">
        <f t="shared" ref="N182" si="468">IF(H182="","","2.0")</f>
        <v/>
      </c>
    </row>
    <row r="183" spans="2:17" x14ac:dyDescent="0.4">
      <c r="B183" s="454"/>
      <c r="C183" s="409"/>
      <c r="D183" s="420"/>
      <c r="E183" s="380"/>
      <c r="F183" s="423" t="s">
        <v>266</v>
      </c>
      <c r="G183" s="444"/>
      <c r="H183" s="87"/>
      <c r="I183" s="142"/>
      <c r="J183" s="89"/>
      <c r="K183" s="2"/>
      <c r="L183" s="2"/>
      <c r="M183" s="2"/>
      <c r="N183" s="122"/>
    </row>
    <row r="184" spans="2:17" x14ac:dyDescent="0.4">
      <c r="B184" s="456"/>
      <c r="C184" s="408" t="s">
        <v>268</v>
      </c>
      <c r="D184" s="419" t="str">
        <f>IF(H184="","",ROUND(H184*J184+H184/2*N184,1))</f>
        <v/>
      </c>
      <c r="E184" s="321" t="s">
        <v>184</v>
      </c>
      <c r="F184" s="447" t="s">
        <v>270</v>
      </c>
      <c r="G184" s="448"/>
      <c r="H184" s="178"/>
      <c r="I184" s="171" t="str">
        <f t="shared" ref="I184" si="469">IF(H184="","","×")</f>
        <v/>
      </c>
      <c r="J184" s="171" t="str">
        <f t="shared" ref="J184" si="470">IF(H184="","","12.0")</f>
        <v/>
      </c>
      <c r="K184" s="171" t="str">
        <f t="shared" ref="K184" si="471">IF(H184="","","＋")</f>
        <v/>
      </c>
      <c r="L184" s="171" t="str">
        <f t="shared" ref="L184" si="472">IF(H184="","",H184&amp;"/2")</f>
        <v/>
      </c>
      <c r="M184" s="171" t="str">
        <f t="shared" ref="M184" si="473">IF(H184="","","×")</f>
        <v/>
      </c>
      <c r="N184" s="194" t="str">
        <f t="shared" ref="N184" si="474">IF(H184="","","2.0")</f>
        <v/>
      </c>
      <c r="Q184" s="166"/>
    </row>
    <row r="185" spans="2:17" x14ac:dyDescent="0.4">
      <c r="B185" s="457"/>
      <c r="C185" s="409"/>
      <c r="D185" s="420"/>
      <c r="E185" s="380"/>
      <c r="F185" s="423" t="s">
        <v>269</v>
      </c>
      <c r="G185" s="444"/>
      <c r="H185" s="87"/>
      <c r="I185" s="142"/>
      <c r="J185" s="89"/>
      <c r="K185" s="2"/>
      <c r="L185" s="2"/>
      <c r="M185" s="2"/>
      <c r="N185" s="122"/>
    </row>
    <row r="186" spans="2:17" x14ac:dyDescent="0.4">
      <c r="B186" s="455"/>
      <c r="C186" s="414" t="s">
        <v>256</v>
      </c>
      <c r="D186" s="442" t="str">
        <f>IF(H186="","",ROUND(H186*J186+H186/2*N186,0))</f>
        <v/>
      </c>
      <c r="E186" s="279" t="s">
        <v>11</v>
      </c>
      <c r="F186" s="412" t="s">
        <v>257</v>
      </c>
      <c r="G186" s="441"/>
      <c r="H186" s="178"/>
      <c r="I186" s="171" t="str">
        <f>IF(H186="","","×")</f>
        <v/>
      </c>
      <c r="J186" s="171" t="str">
        <f>IF(H186="","","12.0")</f>
        <v/>
      </c>
      <c r="K186" s="171" t="str">
        <f>IF(H186="","","＋")</f>
        <v/>
      </c>
      <c r="L186" s="171" t="str">
        <f>IF(H186="","",H186&amp;"/2")</f>
        <v/>
      </c>
      <c r="M186" s="171" t="str">
        <f>IF(H186="","","×")</f>
        <v/>
      </c>
      <c r="N186" s="194" t="str">
        <f>IF(H186="","","2.0")</f>
        <v/>
      </c>
    </row>
    <row r="187" spans="2:17" x14ac:dyDescent="0.4">
      <c r="B187" s="454"/>
      <c r="C187" s="408"/>
      <c r="D187" s="443"/>
      <c r="E187" s="321"/>
      <c r="F187" s="423" t="s">
        <v>258</v>
      </c>
      <c r="G187" s="444"/>
      <c r="H187" s="87"/>
      <c r="I187" s="142"/>
      <c r="J187" s="89"/>
      <c r="K187" s="2"/>
      <c r="L187" s="2"/>
      <c r="M187" s="2"/>
      <c r="N187" s="122"/>
    </row>
    <row r="188" spans="2:17" x14ac:dyDescent="0.4">
      <c r="B188" s="454"/>
      <c r="C188" s="414" t="s">
        <v>259</v>
      </c>
      <c r="D188" s="442" t="str">
        <f t="shared" ref="D188" si="475">IF(H188="","",ROUND(H188*J188+H188/2*N188,0))</f>
        <v/>
      </c>
      <c r="E188" s="279" t="s">
        <v>11</v>
      </c>
      <c r="F188" s="412" t="s">
        <v>260</v>
      </c>
      <c r="G188" s="441"/>
      <c r="H188" s="178"/>
      <c r="I188" s="171" t="str">
        <f t="shared" ref="I188" si="476">IF(H188="","","×")</f>
        <v/>
      </c>
      <c r="J188" s="171" t="str">
        <f t="shared" ref="J188" si="477">IF(H188="","","12.0")</f>
        <v/>
      </c>
      <c r="K188" s="171" t="str">
        <f t="shared" ref="K188" si="478">IF(H188="","","＋")</f>
        <v/>
      </c>
      <c r="L188" s="171" t="str">
        <f t="shared" ref="L188" si="479">IF(H188="","",H188&amp;"/2")</f>
        <v/>
      </c>
      <c r="M188" s="171" t="str">
        <f t="shared" ref="M188" si="480">IF(H188="","","×")</f>
        <v/>
      </c>
      <c r="N188" s="194" t="str">
        <f t="shared" ref="N188" si="481">IF(H188="","","2.0")</f>
        <v/>
      </c>
      <c r="P188" s="166"/>
    </row>
    <row r="189" spans="2:17" x14ac:dyDescent="0.4">
      <c r="B189" s="454"/>
      <c r="C189" s="409"/>
      <c r="D189" s="443"/>
      <c r="E189" s="380"/>
      <c r="F189" s="423" t="s">
        <v>261</v>
      </c>
      <c r="G189" s="444"/>
      <c r="H189" s="87"/>
      <c r="I189" s="142"/>
      <c r="J189" s="89"/>
      <c r="K189" s="2"/>
      <c r="L189" s="2"/>
      <c r="M189" s="2"/>
      <c r="N189" s="122"/>
    </row>
    <row r="190" spans="2:17" x14ac:dyDescent="0.4">
      <c r="B190" s="454"/>
      <c r="C190" s="408" t="s">
        <v>262</v>
      </c>
      <c r="D190" s="442" t="str">
        <f t="shared" ref="D190" si="482">IF(H190="","",ROUND(H190*J190+H190/2*N190,0))</f>
        <v/>
      </c>
      <c r="E190" s="279" t="s">
        <v>11</v>
      </c>
      <c r="F190" s="412" t="s">
        <v>263</v>
      </c>
      <c r="G190" s="441"/>
      <c r="H190" s="178"/>
      <c r="I190" s="171" t="str">
        <f t="shared" ref="I190" si="483">IF(H190="","","×")</f>
        <v/>
      </c>
      <c r="J190" s="171" t="str">
        <f t="shared" ref="J190" si="484">IF(H190="","","12.0")</f>
        <v/>
      </c>
      <c r="K190" s="171" t="str">
        <f t="shared" ref="K190" si="485">IF(H190="","","＋")</f>
        <v/>
      </c>
      <c r="L190" s="171" t="str">
        <f t="shared" ref="L190" si="486">IF(H190="","",H190&amp;"/2")</f>
        <v/>
      </c>
      <c r="M190" s="171" t="str">
        <f t="shared" ref="M190" si="487">IF(H190="","","×")</f>
        <v/>
      </c>
      <c r="N190" s="194" t="str">
        <f t="shared" ref="N190" si="488">IF(H190="","","2.0")</f>
        <v/>
      </c>
    </row>
    <row r="191" spans="2:17" x14ac:dyDescent="0.4">
      <c r="B191" s="454"/>
      <c r="C191" s="409"/>
      <c r="D191" s="443"/>
      <c r="E191" s="380"/>
      <c r="F191" s="423"/>
      <c r="G191" s="444"/>
      <c r="H191" s="87"/>
      <c r="I191" s="142"/>
      <c r="J191" s="89"/>
      <c r="K191" s="2"/>
      <c r="L191" s="2"/>
      <c r="M191" s="2"/>
      <c r="N191" s="122"/>
    </row>
    <row r="192" spans="2:17" x14ac:dyDescent="0.4">
      <c r="B192" s="454"/>
      <c r="C192" s="408" t="s">
        <v>264</v>
      </c>
      <c r="D192" s="419" t="str">
        <f>IF(H192="","",ROUND(H192*J192+H192/2*N192,1))</f>
        <v/>
      </c>
      <c r="E192" s="321" t="s">
        <v>184</v>
      </c>
      <c r="F192" s="412" t="s">
        <v>265</v>
      </c>
      <c r="G192" s="441"/>
      <c r="H192" s="178"/>
      <c r="I192" s="171" t="str">
        <f t="shared" ref="I192" si="489">IF(H192="","","×")</f>
        <v/>
      </c>
      <c r="J192" s="171" t="str">
        <f t="shared" ref="J192" si="490">IF(H192="","","12.0")</f>
        <v/>
      </c>
      <c r="K192" s="171" t="str">
        <f t="shared" ref="K192" si="491">IF(H192="","","＋")</f>
        <v/>
      </c>
      <c r="L192" s="171" t="str">
        <f t="shared" ref="L192" si="492">IF(H192="","",H192&amp;"/2")</f>
        <v/>
      </c>
      <c r="M192" s="171" t="str">
        <f t="shared" ref="M192" si="493">IF(H192="","","×")</f>
        <v/>
      </c>
      <c r="N192" s="194" t="str">
        <f t="shared" ref="N192" si="494">IF(H192="","","2.0")</f>
        <v/>
      </c>
    </row>
    <row r="193" spans="2:17" x14ac:dyDescent="0.4">
      <c r="B193" s="454"/>
      <c r="C193" s="409"/>
      <c r="D193" s="420"/>
      <c r="E193" s="380"/>
      <c r="F193" s="423" t="s">
        <v>266</v>
      </c>
      <c r="G193" s="444"/>
      <c r="H193" s="87"/>
      <c r="I193" s="142"/>
      <c r="J193" s="89"/>
      <c r="K193" s="2"/>
      <c r="L193" s="2"/>
      <c r="M193" s="2"/>
      <c r="N193" s="122"/>
    </row>
    <row r="194" spans="2:17" x14ac:dyDescent="0.4">
      <c r="B194" s="454"/>
      <c r="C194" s="408" t="s">
        <v>267</v>
      </c>
      <c r="D194" s="419" t="str">
        <f>IF(H194="","",ROUND(H194*J194+H194/2*N194,1))</f>
        <v/>
      </c>
      <c r="E194" s="321" t="s">
        <v>184</v>
      </c>
      <c r="F194" s="412" t="s">
        <v>265</v>
      </c>
      <c r="G194" s="441"/>
      <c r="H194" s="178"/>
      <c r="I194" s="171" t="str">
        <f t="shared" ref="I194" si="495">IF(H194="","","×")</f>
        <v/>
      </c>
      <c r="J194" s="171" t="str">
        <f t="shared" ref="J194" si="496">IF(H194="","","12.0")</f>
        <v/>
      </c>
      <c r="K194" s="171" t="str">
        <f t="shared" ref="K194" si="497">IF(H194="","","＋")</f>
        <v/>
      </c>
      <c r="L194" s="171" t="str">
        <f t="shared" ref="L194" si="498">IF(H194="","",H194&amp;"/2")</f>
        <v/>
      </c>
      <c r="M194" s="171" t="str">
        <f t="shared" ref="M194" si="499">IF(H194="","","×")</f>
        <v/>
      </c>
      <c r="N194" s="194" t="str">
        <f t="shared" ref="N194" si="500">IF(H194="","","2.0")</f>
        <v/>
      </c>
      <c r="Q194" s="166"/>
    </row>
    <row r="195" spans="2:17" x14ac:dyDescent="0.4">
      <c r="B195" s="454"/>
      <c r="C195" s="409"/>
      <c r="D195" s="420"/>
      <c r="E195" s="380"/>
      <c r="F195" s="423" t="s">
        <v>266</v>
      </c>
      <c r="G195" s="444"/>
      <c r="H195" s="87"/>
      <c r="I195" s="142"/>
      <c r="J195" s="89"/>
      <c r="K195" s="2"/>
      <c r="L195" s="2"/>
      <c r="M195" s="2"/>
      <c r="N195" s="122"/>
    </row>
    <row r="196" spans="2:17" x14ac:dyDescent="0.4">
      <c r="B196" s="456"/>
      <c r="C196" s="408" t="s">
        <v>268</v>
      </c>
      <c r="D196" s="419" t="str">
        <f>IF(H196="","",ROUND(H196*J196+H196/2*N196,1))</f>
        <v/>
      </c>
      <c r="E196" s="321" t="s">
        <v>184</v>
      </c>
      <c r="F196" s="447" t="s">
        <v>270</v>
      </c>
      <c r="G196" s="448"/>
      <c r="H196" s="178"/>
      <c r="I196" s="171" t="str">
        <f t="shared" ref="I196" si="501">IF(H196="","","×")</f>
        <v/>
      </c>
      <c r="J196" s="171" t="str">
        <f t="shared" ref="J196" si="502">IF(H196="","","12.0")</f>
        <v/>
      </c>
      <c r="K196" s="171" t="str">
        <f t="shared" ref="K196" si="503">IF(H196="","","＋")</f>
        <v/>
      </c>
      <c r="L196" s="171" t="str">
        <f t="shared" ref="L196" si="504">IF(H196="","",H196&amp;"/2")</f>
        <v/>
      </c>
      <c r="M196" s="171" t="str">
        <f t="shared" ref="M196" si="505">IF(H196="","","×")</f>
        <v/>
      </c>
      <c r="N196" s="194" t="str">
        <f t="shared" ref="N196" si="506">IF(H196="","","2.0")</f>
        <v/>
      </c>
    </row>
    <row r="197" spans="2:17" ht="19.5" thickBot="1" x14ac:dyDescent="0.45">
      <c r="B197" s="457"/>
      <c r="C197" s="428"/>
      <c r="D197" s="429"/>
      <c r="E197" s="391"/>
      <c r="F197" s="430" t="s">
        <v>269</v>
      </c>
      <c r="G197" s="452"/>
      <c r="H197" s="127"/>
      <c r="I197" s="195"/>
      <c r="J197" s="196"/>
      <c r="K197" s="128"/>
      <c r="L197" s="128"/>
      <c r="M197" s="128"/>
      <c r="N197" s="129"/>
    </row>
    <row r="198" spans="2:17" x14ac:dyDescent="0.4">
      <c r="B198" s="455"/>
      <c r="C198" s="408" t="s">
        <v>256</v>
      </c>
      <c r="D198" s="449" t="str">
        <f>IF(H198="","",ROUND(H198*J198+H198/2*N198,0))</f>
        <v/>
      </c>
      <c r="E198" s="321" t="s">
        <v>11</v>
      </c>
      <c r="F198" s="450" t="s">
        <v>257</v>
      </c>
      <c r="G198" s="451"/>
      <c r="H198" s="178"/>
      <c r="I198" s="171" t="str">
        <f>IF(H198="","","×")</f>
        <v/>
      </c>
      <c r="J198" s="171" t="str">
        <f>IF(H198="","","12.0")</f>
        <v/>
      </c>
      <c r="K198" s="171" t="str">
        <f>IF(H198="","","＋")</f>
        <v/>
      </c>
      <c r="L198" s="171" t="str">
        <f>IF(H198="","",H198&amp;"/2")</f>
        <v/>
      </c>
      <c r="M198" s="171" t="str">
        <f>IF(H198="","","×")</f>
        <v/>
      </c>
      <c r="N198" s="194" t="str">
        <f>IF(H198="","","2.0")</f>
        <v/>
      </c>
      <c r="P198" s="166"/>
    </row>
    <row r="199" spans="2:17" x14ac:dyDescent="0.4">
      <c r="B199" s="454"/>
      <c r="C199" s="408"/>
      <c r="D199" s="443"/>
      <c r="E199" s="321"/>
      <c r="F199" s="423" t="s">
        <v>258</v>
      </c>
      <c r="G199" s="444"/>
      <c r="H199" s="87"/>
      <c r="I199" s="142"/>
      <c r="J199" s="89"/>
      <c r="K199" s="2"/>
      <c r="L199" s="2"/>
      <c r="M199" s="2"/>
      <c r="N199" s="122"/>
    </row>
    <row r="200" spans="2:17" x14ac:dyDescent="0.4">
      <c r="B200" s="454"/>
      <c r="C200" s="414" t="s">
        <v>259</v>
      </c>
      <c r="D200" s="442" t="str">
        <f t="shared" ref="D200" si="507">IF(H200="","",ROUND(H200*J200+H200/2*N200,0))</f>
        <v/>
      </c>
      <c r="E200" s="279" t="s">
        <v>11</v>
      </c>
      <c r="F200" s="412" t="s">
        <v>260</v>
      </c>
      <c r="G200" s="441"/>
      <c r="H200" s="178"/>
      <c r="I200" s="171" t="str">
        <f t="shared" ref="I200" si="508">IF(H200="","","×")</f>
        <v/>
      </c>
      <c r="J200" s="171" t="str">
        <f t="shared" ref="J200" si="509">IF(H200="","","12.0")</f>
        <v/>
      </c>
      <c r="K200" s="171" t="str">
        <f t="shared" ref="K200" si="510">IF(H200="","","＋")</f>
        <v/>
      </c>
      <c r="L200" s="171" t="str">
        <f t="shared" ref="L200" si="511">IF(H200="","",H200&amp;"/2")</f>
        <v/>
      </c>
      <c r="M200" s="171" t="str">
        <f t="shared" ref="M200" si="512">IF(H200="","","×")</f>
        <v/>
      </c>
      <c r="N200" s="194" t="str">
        <f t="shared" ref="N200" si="513">IF(H200="","","2.0")</f>
        <v/>
      </c>
    </row>
    <row r="201" spans="2:17" x14ac:dyDescent="0.4">
      <c r="B201" s="454"/>
      <c r="C201" s="409"/>
      <c r="D201" s="443"/>
      <c r="E201" s="380"/>
      <c r="F201" s="423" t="s">
        <v>261</v>
      </c>
      <c r="G201" s="444"/>
      <c r="H201" s="87"/>
      <c r="I201" s="142"/>
      <c r="J201" s="89"/>
      <c r="K201" s="2"/>
      <c r="L201" s="2"/>
      <c r="M201" s="2"/>
      <c r="N201" s="122"/>
    </row>
    <row r="202" spans="2:17" x14ac:dyDescent="0.4">
      <c r="B202" s="454"/>
      <c r="C202" s="408" t="s">
        <v>262</v>
      </c>
      <c r="D202" s="442" t="str">
        <f t="shared" ref="D202" si="514">IF(H202="","",ROUND(H202*J202+H202/2*N202,0))</f>
        <v/>
      </c>
      <c r="E202" s="279" t="s">
        <v>11</v>
      </c>
      <c r="F202" s="412" t="s">
        <v>263</v>
      </c>
      <c r="G202" s="441"/>
      <c r="H202" s="178"/>
      <c r="I202" s="171" t="str">
        <f t="shared" ref="I202" si="515">IF(H202="","","×")</f>
        <v/>
      </c>
      <c r="J202" s="171" t="str">
        <f t="shared" ref="J202" si="516">IF(H202="","","12.0")</f>
        <v/>
      </c>
      <c r="K202" s="171" t="str">
        <f t="shared" ref="K202" si="517">IF(H202="","","＋")</f>
        <v/>
      </c>
      <c r="L202" s="171" t="str">
        <f t="shared" ref="L202" si="518">IF(H202="","",H202&amp;"/2")</f>
        <v/>
      </c>
      <c r="M202" s="171" t="str">
        <f t="shared" ref="M202" si="519">IF(H202="","","×")</f>
        <v/>
      </c>
      <c r="N202" s="194" t="str">
        <f t="shared" ref="N202" si="520">IF(H202="","","2.0")</f>
        <v/>
      </c>
    </row>
    <row r="203" spans="2:17" x14ac:dyDescent="0.4">
      <c r="B203" s="454"/>
      <c r="C203" s="409"/>
      <c r="D203" s="443"/>
      <c r="E203" s="380"/>
      <c r="F203" s="423"/>
      <c r="G203" s="444"/>
      <c r="H203" s="87"/>
      <c r="I203" s="142"/>
      <c r="J203" s="89"/>
      <c r="K203" s="2"/>
      <c r="L203" s="2"/>
      <c r="M203" s="2"/>
      <c r="N203" s="122"/>
    </row>
    <row r="204" spans="2:17" x14ac:dyDescent="0.4">
      <c r="B204" s="454"/>
      <c r="C204" s="408" t="s">
        <v>264</v>
      </c>
      <c r="D204" s="419" t="str">
        <f>IF(H204="","",ROUND(H204*J204+H204/2*N204,1))</f>
        <v/>
      </c>
      <c r="E204" s="321" t="s">
        <v>184</v>
      </c>
      <c r="F204" s="412" t="s">
        <v>265</v>
      </c>
      <c r="G204" s="441"/>
      <c r="H204" s="178"/>
      <c r="I204" s="171" t="str">
        <f t="shared" ref="I204" si="521">IF(H204="","","×")</f>
        <v/>
      </c>
      <c r="J204" s="171" t="str">
        <f t="shared" ref="J204" si="522">IF(H204="","","12.0")</f>
        <v/>
      </c>
      <c r="K204" s="171" t="str">
        <f t="shared" ref="K204" si="523">IF(H204="","","＋")</f>
        <v/>
      </c>
      <c r="L204" s="171" t="str">
        <f t="shared" ref="L204" si="524">IF(H204="","",H204&amp;"/2")</f>
        <v/>
      </c>
      <c r="M204" s="171" t="str">
        <f t="shared" ref="M204" si="525">IF(H204="","","×")</f>
        <v/>
      </c>
      <c r="N204" s="194" t="str">
        <f t="shared" ref="N204" si="526">IF(H204="","","2.0")</f>
        <v/>
      </c>
      <c r="Q204" s="166"/>
    </row>
    <row r="205" spans="2:17" x14ac:dyDescent="0.4">
      <c r="B205" s="454"/>
      <c r="C205" s="409"/>
      <c r="D205" s="420"/>
      <c r="E205" s="380"/>
      <c r="F205" s="423" t="s">
        <v>266</v>
      </c>
      <c r="G205" s="444"/>
      <c r="H205" s="87"/>
      <c r="I205" s="142"/>
      <c r="J205" s="89"/>
      <c r="K205" s="2"/>
      <c r="L205" s="2"/>
      <c r="M205" s="2"/>
      <c r="N205" s="122"/>
    </row>
    <row r="206" spans="2:17" x14ac:dyDescent="0.4">
      <c r="B206" s="454"/>
      <c r="C206" s="408" t="s">
        <v>267</v>
      </c>
      <c r="D206" s="419" t="str">
        <f>IF(H206="","",ROUND(H206*J206+H206/2*N206,1))</f>
        <v/>
      </c>
      <c r="E206" s="321" t="s">
        <v>184</v>
      </c>
      <c r="F206" s="412" t="s">
        <v>265</v>
      </c>
      <c r="G206" s="441"/>
      <c r="H206" s="178"/>
      <c r="I206" s="171" t="str">
        <f t="shared" ref="I206" si="527">IF(H206="","","×")</f>
        <v/>
      </c>
      <c r="J206" s="171" t="str">
        <f t="shared" ref="J206" si="528">IF(H206="","","12.0")</f>
        <v/>
      </c>
      <c r="K206" s="171" t="str">
        <f t="shared" ref="K206" si="529">IF(H206="","","＋")</f>
        <v/>
      </c>
      <c r="L206" s="171" t="str">
        <f t="shared" ref="L206" si="530">IF(H206="","",H206&amp;"/2")</f>
        <v/>
      </c>
      <c r="M206" s="171" t="str">
        <f t="shared" ref="M206" si="531">IF(H206="","","×")</f>
        <v/>
      </c>
      <c r="N206" s="194" t="str">
        <f t="shared" ref="N206" si="532">IF(H206="","","2.0")</f>
        <v/>
      </c>
    </row>
    <row r="207" spans="2:17" x14ac:dyDescent="0.4">
      <c r="B207" s="454"/>
      <c r="C207" s="409"/>
      <c r="D207" s="420"/>
      <c r="E207" s="380"/>
      <c r="F207" s="423" t="s">
        <v>266</v>
      </c>
      <c r="G207" s="444"/>
      <c r="H207" s="87"/>
      <c r="I207" s="142"/>
      <c r="J207" s="89"/>
      <c r="K207" s="2"/>
      <c r="L207" s="2"/>
      <c r="M207" s="2"/>
      <c r="N207" s="122"/>
    </row>
    <row r="208" spans="2:17" x14ac:dyDescent="0.4">
      <c r="B208" s="456"/>
      <c r="C208" s="408" t="s">
        <v>268</v>
      </c>
      <c r="D208" s="419" t="str">
        <f>IF(H208="","",ROUND(H208*J208+H208/2*N208,1))</f>
        <v/>
      </c>
      <c r="E208" s="321" t="s">
        <v>184</v>
      </c>
      <c r="F208" s="447" t="s">
        <v>270</v>
      </c>
      <c r="G208" s="448"/>
      <c r="H208" s="178"/>
      <c r="I208" s="171" t="str">
        <f t="shared" ref="I208" si="533">IF(H208="","","×")</f>
        <v/>
      </c>
      <c r="J208" s="171" t="str">
        <f t="shared" ref="J208" si="534">IF(H208="","","12.0")</f>
        <v/>
      </c>
      <c r="K208" s="171" t="str">
        <f t="shared" ref="K208" si="535">IF(H208="","","＋")</f>
        <v/>
      </c>
      <c r="L208" s="171" t="str">
        <f t="shared" ref="L208" si="536">IF(H208="","",H208&amp;"/2")</f>
        <v/>
      </c>
      <c r="M208" s="171" t="str">
        <f t="shared" ref="M208" si="537">IF(H208="","","×")</f>
        <v/>
      </c>
      <c r="N208" s="194" t="str">
        <f t="shared" ref="N208" si="538">IF(H208="","","2.0")</f>
        <v/>
      </c>
      <c r="P208" s="166"/>
    </row>
    <row r="209" spans="2:17" x14ac:dyDescent="0.4">
      <c r="B209" s="457"/>
      <c r="C209" s="409"/>
      <c r="D209" s="420"/>
      <c r="E209" s="380"/>
      <c r="F209" s="423" t="s">
        <v>269</v>
      </c>
      <c r="G209" s="444"/>
      <c r="H209" s="87"/>
      <c r="I209" s="142"/>
      <c r="J209" s="89"/>
      <c r="K209" s="2"/>
      <c r="L209" s="2"/>
      <c r="M209" s="2"/>
      <c r="N209" s="122"/>
    </row>
    <row r="210" spans="2:17" x14ac:dyDescent="0.4">
      <c r="B210" s="455"/>
      <c r="C210" s="414" t="s">
        <v>256</v>
      </c>
      <c r="D210" s="442" t="str">
        <f>IF(H210="","",ROUND(H210*J210+H210/2*N210,0))</f>
        <v/>
      </c>
      <c r="E210" s="279" t="s">
        <v>11</v>
      </c>
      <c r="F210" s="412" t="s">
        <v>257</v>
      </c>
      <c r="G210" s="441"/>
      <c r="H210" s="178"/>
      <c r="I210" s="171" t="str">
        <f>IF(H210="","","×")</f>
        <v/>
      </c>
      <c r="J210" s="171" t="str">
        <f>IF(H210="","","12.0")</f>
        <v/>
      </c>
      <c r="K210" s="171" t="str">
        <f>IF(H210="","","＋")</f>
        <v/>
      </c>
      <c r="L210" s="171" t="str">
        <f>IF(H210="","",H210&amp;"/2")</f>
        <v/>
      </c>
      <c r="M210" s="171" t="str">
        <f>IF(H210="","","×")</f>
        <v/>
      </c>
      <c r="N210" s="194" t="str">
        <f>IF(H210="","","2.0")</f>
        <v/>
      </c>
    </row>
    <row r="211" spans="2:17" x14ac:dyDescent="0.4">
      <c r="B211" s="454"/>
      <c r="C211" s="408"/>
      <c r="D211" s="443"/>
      <c r="E211" s="321"/>
      <c r="F211" s="423" t="s">
        <v>258</v>
      </c>
      <c r="G211" s="444"/>
      <c r="H211" s="87"/>
      <c r="I211" s="142"/>
      <c r="J211" s="89"/>
      <c r="K211" s="2"/>
      <c r="L211" s="2"/>
      <c r="M211" s="2"/>
      <c r="N211" s="122"/>
    </row>
    <row r="212" spans="2:17" x14ac:dyDescent="0.4">
      <c r="B212" s="454"/>
      <c r="C212" s="414" t="s">
        <v>259</v>
      </c>
      <c r="D212" s="442" t="str">
        <f t="shared" ref="D212" si="539">IF(H212="","",ROUND(H212*J212+H212/2*N212,0))</f>
        <v/>
      </c>
      <c r="E212" s="279" t="s">
        <v>11</v>
      </c>
      <c r="F212" s="412" t="s">
        <v>260</v>
      </c>
      <c r="G212" s="441"/>
      <c r="H212" s="178"/>
      <c r="I212" s="171" t="str">
        <f t="shared" ref="I212" si="540">IF(H212="","","×")</f>
        <v/>
      </c>
      <c r="J212" s="171" t="str">
        <f t="shared" ref="J212" si="541">IF(H212="","","12.0")</f>
        <v/>
      </c>
      <c r="K212" s="171" t="str">
        <f t="shared" ref="K212" si="542">IF(H212="","","＋")</f>
        <v/>
      </c>
      <c r="L212" s="171" t="str">
        <f t="shared" ref="L212" si="543">IF(H212="","",H212&amp;"/2")</f>
        <v/>
      </c>
      <c r="M212" s="171" t="str">
        <f t="shared" ref="M212" si="544">IF(H212="","","×")</f>
        <v/>
      </c>
      <c r="N212" s="194" t="str">
        <f t="shared" ref="N212" si="545">IF(H212="","","2.0")</f>
        <v/>
      </c>
    </row>
    <row r="213" spans="2:17" x14ac:dyDescent="0.4">
      <c r="B213" s="454"/>
      <c r="C213" s="409"/>
      <c r="D213" s="443"/>
      <c r="E213" s="380"/>
      <c r="F213" s="423" t="s">
        <v>261</v>
      </c>
      <c r="G213" s="444"/>
      <c r="H213" s="87"/>
      <c r="I213" s="142"/>
      <c r="J213" s="89"/>
      <c r="K213" s="2"/>
      <c r="L213" s="2"/>
      <c r="M213" s="2"/>
      <c r="N213" s="122"/>
    </row>
    <row r="214" spans="2:17" x14ac:dyDescent="0.4">
      <c r="B214" s="454"/>
      <c r="C214" s="408" t="s">
        <v>262</v>
      </c>
      <c r="D214" s="442" t="str">
        <f t="shared" ref="D214" si="546">IF(H214="","",ROUND(H214*J214+H214/2*N214,0))</f>
        <v/>
      </c>
      <c r="E214" s="279" t="s">
        <v>11</v>
      </c>
      <c r="F214" s="412" t="s">
        <v>263</v>
      </c>
      <c r="G214" s="441"/>
      <c r="H214" s="178"/>
      <c r="I214" s="171" t="str">
        <f t="shared" ref="I214" si="547">IF(H214="","","×")</f>
        <v/>
      </c>
      <c r="J214" s="171" t="str">
        <f t="shared" ref="J214" si="548">IF(H214="","","12.0")</f>
        <v/>
      </c>
      <c r="K214" s="171" t="str">
        <f t="shared" ref="K214" si="549">IF(H214="","","＋")</f>
        <v/>
      </c>
      <c r="L214" s="171" t="str">
        <f t="shared" ref="L214" si="550">IF(H214="","",H214&amp;"/2")</f>
        <v/>
      </c>
      <c r="M214" s="171" t="str">
        <f t="shared" ref="M214" si="551">IF(H214="","","×")</f>
        <v/>
      </c>
      <c r="N214" s="194" t="str">
        <f t="shared" ref="N214" si="552">IF(H214="","","2.0")</f>
        <v/>
      </c>
      <c r="Q214" s="166"/>
    </row>
    <row r="215" spans="2:17" x14ac:dyDescent="0.4">
      <c r="B215" s="454"/>
      <c r="C215" s="409"/>
      <c r="D215" s="443"/>
      <c r="E215" s="380"/>
      <c r="F215" s="423"/>
      <c r="G215" s="444"/>
      <c r="H215" s="87"/>
      <c r="I215" s="142"/>
      <c r="J215" s="89"/>
      <c r="K215" s="2"/>
      <c r="L215" s="2"/>
      <c r="M215" s="2"/>
      <c r="N215" s="122"/>
    </row>
    <row r="216" spans="2:17" x14ac:dyDescent="0.4">
      <c r="B216" s="454"/>
      <c r="C216" s="408" t="s">
        <v>264</v>
      </c>
      <c r="D216" s="419" t="str">
        <f>IF(H216="","",ROUND(H216*J216+H216/2*N216,1))</f>
        <v/>
      </c>
      <c r="E216" s="321" t="s">
        <v>184</v>
      </c>
      <c r="F216" s="412" t="s">
        <v>265</v>
      </c>
      <c r="G216" s="441"/>
      <c r="H216" s="178"/>
      <c r="I216" s="171" t="str">
        <f t="shared" ref="I216" si="553">IF(H216="","","×")</f>
        <v/>
      </c>
      <c r="J216" s="171" t="str">
        <f t="shared" ref="J216" si="554">IF(H216="","","12.0")</f>
        <v/>
      </c>
      <c r="K216" s="171" t="str">
        <f t="shared" ref="K216" si="555">IF(H216="","","＋")</f>
        <v/>
      </c>
      <c r="L216" s="171" t="str">
        <f t="shared" ref="L216" si="556">IF(H216="","",H216&amp;"/2")</f>
        <v/>
      </c>
      <c r="M216" s="171" t="str">
        <f t="shared" ref="M216" si="557">IF(H216="","","×")</f>
        <v/>
      </c>
      <c r="N216" s="194" t="str">
        <f t="shared" ref="N216" si="558">IF(H216="","","2.0")</f>
        <v/>
      </c>
    </row>
    <row r="217" spans="2:17" x14ac:dyDescent="0.4">
      <c r="B217" s="454"/>
      <c r="C217" s="409"/>
      <c r="D217" s="420"/>
      <c r="E217" s="380"/>
      <c r="F217" s="423" t="s">
        <v>266</v>
      </c>
      <c r="G217" s="444"/>
      <c r="H217" s="87"/>
      <c r="I217" s="142"/>
      <c r="J217" s="89"/>
      <c r="K217" s="2"/>
      <c r="L217" s="2"/>
      <c r="M217" s="2"/>
      <c r="N217" s="122"/>
    </row>
    <row r="218" spans="2:17" x14ac:dyDescent="0.4">
      <c r="B218" s="454"/>
      <c r="C218" s="408" t="s">
        <v>267</v>
      </c>
      <c r="D218" s="419" t="str">
        <f>IF(H218="","",ROUND(H218*J218+H218/2*N218,1))</f>
        <v/>
      </c>
      <c r="E218" s="321" t="s">
        <v>184</v>
      </c>
      <c r="F218" s="412" t="s">
        <v>265</v>
      </c>
      <c r="G218" s="441"/>
      <c r="H218" s="178"/>
      <c r="I218" s="171" t="str">
        <f t="shared" ref="I218" si="559">IF(H218="","","×")</f>
        <v/>
      </c>
      <c r="J218" s="171" t="str">
        <f t="shared" ref="J218" si="560">IF(H218="","","12.0")</f>
        <v/>
      </c>
      <c r="K218" s="171" t="str">
        <f t="shared" ref="K218" si="561">IF(H218="","","＋")</f>
        <v/>
      </c>
      <c r="L218" s="171" t="str">
        <f t="shared" ref="L218" si="562">IF(H218="","",H218&amp;"/2")</f>
        <v/>
      </c>
      <c r="M218" s="171" t="str">
        <f t="shared" ref="M218" si="563">IF(H218="","","×")</f>
        <v/>
      </c>
      <c r="N218" s="194" t="str">
        <f t="shared" ref="N218" si="564">IF(H218="","","2.0")</f>
        <v/>
      </c>
      <c r="P218" s="166"/>
    </row>
    <row r="219" spans="2:17" x14ac:dyDescent="0.4">
      <c r="B219" s="454"/>
      <c r="C219" s="409"/>
      <c r="D219" s="420"/>
      <c r="E219" s="380"/>
      <c r="F219" s="423" t="s">
        <v>266</v>
      </c>
      <c r="G219" s="444"/>
      <c r="H219" s="87"/>
      <c r="I219" s="142"/>
      <c r="J219" s="89"/>
      <c r="K219" s="2"/>
      <c r="L219" s="2"/>
      <c r="M219" s="2"/>
      <c r="N219" s="122"/>
    </row>
    <row r="220" spans="2:17" x14ac:dyDescent="0.4">
      <c r="B220" s="456"/>
      <c r="C220" s="408" t="s">
        <v>268</v>
      </c>
      <c r="D220" s="419" t="str">
        <f>IF(H220="","",ROUND(H220*J220+H220/2*N220,1))</f>
        <v/>
      </c>
      <c r="E220" s="321" t="s">
        <v>184</v>
      </c>
      <c r="F220" s="447" t="s">
        <v>270</v>
      </c>
      <c r="G220" s="448"/>
      <c r="H220" s="178"/>
      <c r="I220" s="171" t="str">
        <f t="shared" ref="I220" si="565">IF(H220="","","×")</f>
        <v/>
      </c>
      <c r="J220" s="171" t="str">
        <f t="shared" ref="J220" si="566">IF(H220="","","12.0")</f>
        <v/>
      </c>
      <c r="K220" s="171" t="str">
        <f t="shared" ref="K220" si="567">IF(H220="","","＋")</f>
        <v/>
      </c>
      <c r="L220" s="171" t="str">
        <f t="shared" ref="L220" si="568">IF(H220="","",H220&amp;"/2")</f>
        <v/>
      </c>
      <c r="M220" s="171" t="str">
        <f t="shared" ref="M220" si="569">IF(H220="","","×")</f>
        <v/>
      </c>
      <c r="N220" s="194" t="str">
        <f t="shared" ref="N220" si="570">IF(H220="","","2.0")</f>
        <v/>
      </c>
    </row>
    <row r="221" spans="2:17" x14ac:dyDescent="0.4">
      <c r="B221" s="457"/>
      <c r="C221" s="409"/>
      <c r="D221" s="420"/>
      <c r="E221" s="380"/>
      <c r="F221" s="423" t="s">
        <v>269</v>
      </c>
      <c r="G221" s="444"/>
      <c r="H221" s="87"/>
      <c r="I221" s="142"/>
      <c r="J221" s="89"/>
      <c r="K221" s="2"/>
      <c r="L221" s="2"/>
      <c r="M221" s="2"/>
      <c r="N221" s="122"/>
    </row>
    <row r="222" spans="2:17" x14ac:dyDescent="0.4">
      <c r="B222" s="455"/>
      <c r="C222" s="414" t="s">
        <v>256</v>
      </c>
      <c r="D222" s="442" t="str">
        <f>IF(H222="","",ROUND(H222*J222+H222/2*N222,0))</f>
        <v/>
      </c>
      <c r="E222" s="279" t="s">
        <v>11</v>
      </c>
      <c r="F222" s="412" t="s">
        <v>257</v>
      </c>
      <c r="G222" s="441"/>
      <c r="H222" s="178"/>
      <c r="I222" s="171" t="str">
        <f>IF(H222="","","×")</f>
        <v/>
      </c>
      <c r="J222" s="171" t="str">
        <f>IF(H222="","","12.0")</f>
        <v/>
      </c>
      <c r="K222" s="171" t="str">
        <f>IF(H222="","","＋")</f>
        <v/>
      </c>
      <c r="L222" s="171" t="str">
        <f>IF(H222="","",H222&amp;"/2")</f>
        <v/>
      </c>
      <c r="M222" s="171" t="str">
        <f>IF(H222="","","×")</f>
        <v/>
      </c>
      <c r="N222" s="194" t="str">
        <f>IF(H222="","","2.0")</f>
        <v/>
      </c>
    </row>
    <row r="223" spans="2:17" x14ac:dyDescent="0.4">
      <c r="B223" s="454"/>
      <c r="C223" s="408"/>
      <c r="D223" s="443"/>
      <c r="E223" s="321"/>
      <c r="F223" s="423" t="s">
        <v>258</v>
      </c>
      <c r="G223" s="444"/>
      <c r="H223" s="87"/>
      <c r="I223" s="142"/>
      <c r="J223" s="89"/>
      <c r="K223" s="2"/>
      <c r="L223" s="2"/>
      <c r="M223" s="2"/>
      <c r="N223" s="122"/>
    </row>
    <row r="224" spans="2:17" x14ac:dyDescent="0.4">
      <c r="B224" s="454"/>
      <c r="C224" s="414" t="s">
        <v>259</v>
      </c>
      <c r="D224" s="442" t="str">
        <f t="shared" ref="D224" si="571">IF(H224="","",ROUND(H224*J224+H224/2*N224,0))</f>
        <v/>
      </c>
      <c r="E224" s="279" t="s">
        <v>11</v>
      </c>
      <c r="F224" s="412" t="s">
        <v>260</v>
      </c>
      <c r="G224" s="441"/>
      <c r="H224" s="178"/>
      <c r="I224" s="171" t="str">
        <f t="shared" ref="I224" si="572">IF(H224="","","×")</f>
        <v/>
      </c>
      <c r="J224" s="171" t="str">
        <f t="shared" ref="J224" si="573">IF(H224="","","12.0")</f>
        <v/>
      </c>
      <c r="K224" s="171" t="str">
        <f t="shared" ref="K224" si="574">IF(H224="","","＋")</f>
        <v/>
      </c>
      <c r="L224" s="171" t="str">
        <f t="shared" ref="L224" si="575">IF(H224="","",H224&amp;"/2")</f>
        <v/>
      </c>
      <c r="M224" s="171" t="str">
        <f t="shared" ref="M224" si="576">IF(H224="","","×")</f>
        <v/>
      </c>
      <c r="N224" s="194" t="str">
        <f t="shared" ref="N224" si="577">IF(H224="","","2.0")</f>
        <v/>
      </c>
      <c r="Q224" s="166"/>
    </row>
    <row r="225" spans="2:17" x14ac:dyDescent="0.4">
      <c r="B225" s="454"/>
      <c r="C225" s="409"/>
      <c r="D225" s="443"/>
      <c r="E225" s="380"/>
      <c r="F225" s="423" t="s">
        <v>261</v>
      </c>
      <c r="G225" s="444"/>
      <c r="H225" s="87"/>
      <c r="I225" s="142"/>
      <c r="J225" s="89"/>
      <c r="K225" s="2"/>
      <c r="L225" s="2"/>
      <c r="M225" s="2"/>
      <c r="N225" s="122"/>
    </row>
    <row r="226" spans="2:17" x14ac:dyDescent="0.4">
      <c r="B226" s="454"/>
      <c r="C226" s="408" t="s">
        <v>262</v>
      </c>
      <c r="D226" s="442" t="str">
        <f t="shared" ref="D226" si="578">IF(H226="","",ROUND(H226*J226+H226/2*N226,0))</f>
        <v/>
      </c>
      <c r="E226" s="279" t="s">
        <v>11</v>
      </c>
      <c r="F226" s="412" t="s">
        <v>263</v>
      </c>
      <c r="G226" s="441"/>
      <c r="H226" s="178"/>
      <c r="I226" s="171" t="str">
        <f t="shared" ref="I226" si="579">IF(H226="","","×")</f>
        <v/>
      </c>
      <c r="J226" s="171" t="str">
        <f t="shared" ref="J226" si="580">IF(H226="","","12.0")</f>
        <v/>
      </c>
      <c r="K226" s="171" t="str">
        <f t="shared" ref="K226" si="581">IF(H226="","","＋")</f>
        <v/>
      </c>
      <c r="L226" s="171" t="str">
        <f t="shared" ref="L226" si="582">IF(H226="","",H226&amp;"/2")</f>
        <v/>
      </c>
      <c r="M226" s="171" t="str">
        <f t="shared" ref="M226" si="583">IF(H226="","","×")</f>
        <v/>
      </c>
      <c r="N226" s="194" t="str">
        <f t="shared" ref="N226" si="584">IF(H226="","","2.0")</f>
        <v/>
      </c>
    </row>
    <row r="227" spans="2:17" x14ac:dyDescent="0.4">
      <c r="B227" s="454"/>
      <c r="C227" s="409"/>
      <c r="D227" s="443"/>
      <c r="E227" s="380"/>
      <c r="F227" s="423"/>
      <c r="G227" s="444"/>
      <c r="H227" s="87"/>
      <c r="I227" s="142"/>
      <c r="J227" s="89"/>
      <c r="K227" s="2"/>
      <c r="L227" s="2"/>
      <c r="M227" s="2"/>
      <c r="N227" s="122"/>
    </row>
    <row r="228" spans="2:17" x14ac:dyDescent="0.4">
      <c r="B228" s="454"/>
      <c r="C228" s="408" t="s">
        <v>264</v>
      </c>
      <c r="D228" s="419" t="str">
        <f>IF(H228="","",ROUND(H228*J228+H228/2*N228,1))</f>
        <v/>
      </c>
      <c r="E228" s="321" t="s">
        <v>184</v>
      </c>
      <c r="F228" s="412" t="s">
        <v>265</v>
      </c>
      <c r="G228" s="441"/>
      <c r="H228" s="178"/>
      <c r="I228" s="171" t="str">
        <f t="shared" ref="I228" si="585">IF(H228="","","×")</f>
        <v/>
      </c>
      <c r="J228" s="171" t="str">
        <f t="shared" ref="J228" si="586">IF(H228="","","12.0")</f>
        <v/>
      </c>
      <c r="K228" s="171" t="str">
        <f t="shared" ref="K228" si="587">IF(H228="","","＋")</f>
        <v/>
      </c>
      <c r="L228" s="171" t="str">
        <f t="shared" ref="L228" si="588">IF(H228="","",H228&amp;"/2")</f>
        <v/>
      </c>
      <c r="M228" s="171" t="str">
        <f t="shared" ref="M228" si="589">IF(H228="","","×")</f>
        <v/>
      </c>
      <c r="N228" s="194" t="str">
        <f t="shared" ref="N228" si="590">IF(H228="","","2.0")</f>
        <v/>
      </c>
      <c r="P228" s="166"/>
    </row>
    <row r="229" spans="2:17" x14ac:dyDescent="0.4">
      <c r="B229" s="454"/>
      <c r="C229" s="409"/>
      <c r="D229" s="420"/>
      <c r="E229" s="380"/>
      <c r="F229" s="423" t="s">
        <v>266</v>
      </c>
      <c r="G229" s="444"/>
      <c r="H229" s="87"/>
      <c r="I229" s="142"/>
      <c r="J229" s="89"/>
      <c r="K229" s="2"/>
      <c r="L229" s="2"/>
      <c r="M229" s="2"/>
      <c r="N229" s="122"/>
    </row>
    <row r="230" spans="2:17" x14ac:dyDescent="0.4">
      <c r="B230" s="454"/>
      <c r="C230" s="408" t="s">
        <v>267</v>
      </c>
      <c r="D230" s="419" t="str">
        <f>IF(H230="","",ROUND(H230*J230+H230/2*N230,1))</f>
        <v/>
      </c>
      <c r="E230" s="321" t="s">
        <v>184</v>
      </c>
      <c r="F230" s="412" t="s">
        <v>265</v>
      </c>
      <c r="G230" s="441"/>
      <c r="H230" s="178"/>
      <c r="I230" s="171" t="str">
        <f t="shared" ref="I230" si="591">IF(H230="","","×")</f>
        <v/>
      </c>
      <c r="J230" s="171" t="str">
        <f t="shared" ref="J230" si="592">IF(H230="","","12.0")</f>
        <v/>
      </c>
      <c r="K230" s="171" t="str">
        <f t="shared" ref="K230" si="593">IF(H230="","","＋")</f>
        <v/>
      </c>
      <c r="L230" s="171" t="str">
        <f t="shared" ref="L230" si="594">IF(H230="","",H230&amp;"/2")</f>
        <v/>
      </c>
      <c r="M230" s="171" t="str">
        <f t="shared" ref="M230" si="595">IF(H230="","","×")</f>
        <v/>
      </c>
      <c r="N230" s="194" t="str">
        <f t="shared" ref="N230" si="596">IF(H230="","","2.0")</f>
        <v/>
      </c>
    </row>
    <row r="231" spans="2:17" x14ac:dyDescent="0.4">
      <c r="B231" s="454"/>
      <c r="C231" s="409"/>
      <c r="D231" s="420"/>
      <c r="E231" s="380"/>
      <c r="F231" s="423" t="s">
        <v>266</v>
      </c>
      <c r="G231" s="444"/>
      <c r="H231" s="87"/>
      <c r="I231" s="142"/>
      <c r="J231" s="89"/>
      <c r="K231" s="2"/>
      <c r="L231" s="2"/>
      <c r="M231" s="2"/>
      <c r="N231" s="122"/>
    </row>
    <row r="232" spans="2:17" x14ac:dyDescent="0.4">
      <c r="B232" s="456"/>
      <c r="C232" s="408" t="s">
        <v>268</v>
      </c>
      <c r="D232" s="419" t="str">
        <f>IF(H232="","",ROUND(H232*J232+H232/2*N232,1))</f>
        <v/>
      </c>
      <c r="E232" s="321" t="s">
        <v>184</v>
      </c>
      <c r="F232" s="447" t="s">
        <v>270</v>
      </c>
      <c r="G232" s="448"/>
      <c r="H232" s="178"/>
      <c r="I232" s="171" t="str">
        <f t="shared" ref="I232" si="597">IF(H232="","","×")</f>
        <v/>
      </c>
      <c r="J232" s="171" t="str">
        <f t="shared" ref="J232" si="598">IF(H232="","","12.0")</f>
        <v/>
      </c>
      <c r="K232" s="171" t="str">
        <f t="shared" ref="K232" si="599">IF(H232="","","＋")</f>
        <v/>
      </c>
      <c r="L232" s="171" t="str">
        <f t="shared" ref="L232" si="600">IF(H232="","",H232&amp;"/2")</f>
        <v/>
      </c>
      <c r="M232" s="171" t="str">
        <f t="shared" ref="M232" si="601">IF(H232="","","×")</f>
        <v/>
      </c>
      <c r="N232" s="194" t="str">
        <f t="shared" ref="N232" si="602">IF(H232="","","2.0")</f>
        <v/>
      </c>
    </row>
    <row r="233" spans="2:17" x14ac:dyDescent="0.4">
      <c r="B233" s="457"/>
      <c r="C233" s="409"/>
      <c r="D233" s="420"/>
      <c r="E233" s="380"/>
      <c r="F233" s="423" t="s">
        <v>269</v>
      </c>
      <c r="G233" s="444"/>
      <c r="H233" s="87"/>
      <c r="I233" s="142"/>
      <c r="J233" s="89"/>
      <c r="K233" s="2"/>
      <c r="L233" s="2"/>
      <c r="M233" s="2"/>
      <c r="N233" s="122"/>
    </row>
    <row r="234" spans="2:17" x14ac:dyDescent="0.4">
      <c r="B234" s="455"/>
      <c r="C234" s="414" t="s">
        <v>256</v>
      </c>
      <c r="D234" s="442" t="str">
        <f>IF(H234="","",ROUND(H234*J234+H234/2*N234,0))</f>
        <v/>
      </c>
      <c r="E234" s="279" t="s">
        <v>11</v>
      </c>
      <c r="F234" s="412" t="s">
        <v>257</v>
      </c>
      <c r="G234" s="441"/>
      <c r="H234" s="178"/>
      <c r="I234" s="171" t="str">
        <f>IF(H234="","","×")</f>
        <v/>
      </c>
      <c r="J234" s="171" t="str">
        <f>IF(H234="","","12.0")</f>
        <v/>
      </c>
      <c r="K234" s="171" t="str">
        <f>IF(H234="","","＋")</f>
        <v/>
      </c>
      <c r="L234" s="171" t="str">
        <f>IF(H234="","",H234&amp;"/2")</f>
        <v/>
      </c>
      <c r="M234" s="171" t="str">
        <f>IF(H234="","","×")</f>
        <v/>
      </c>
      <c r="N234" s="194" t="str">
        <f>IF(H234="","","2.0")</f>
        <v/>
      </c>
      <c r="Q234" s="166"/>
    </row>
    <row r="235" spans="2:17" x14ac:dyDescent="0.4">
      <c r="B235" s="454"/>
      <c r="C235" s="408"/>
      <c r="D235" s="443"/>
      <c r="E235" s="321"/>
      <c r="F235" s="423" t="s">
        <v>258</v>
      </c>
      <c r="G235" s="444"/>
      <c r="H235" s="87"/>
      <c r="I235" s="142"/>
      <c r="J235" s="89"/>
      <c r="K235" s="2"/>
      <c r="L235" s="2"/>
      <c r="M235" s="2"/>
      <c r="N235" s="122"/>
    </row>
    <row r="236" spans="2:17" x14ac:dyDescent="0.4">
      <c r="B236" s="454"/>
      <c r="C236" s="414" t="s">
        <v>259</v>
      </c>
      <c r="D236" s="442" t="str">
        <f t="shared" ref="D236" si="603">IF(H236="","",ROUND(H236*J236+H236/2*N236,0))</f>
        <v/>
      </c>
      <c r="E236" s="279" t="s">
        <v>11</v>
      </c>
      <c r="F236" s="412" t="s">
        <v>260</v>
      </c>
      <c r="G236" s="441"/>
      <c r="H236" s="178"/>
      <c r="I236" s="171" t="str">
        <f t="shared" ref="I236" si="604">IF(H236="","","×")</f>
        <v/>
      </c>
      <c r="J236" s="171" t="str">
        <f t="shared" ref="J236" si="605">IF(H236="","","12.0")</f>
        <v/>
      </c>
      <c r="K236" s="171" t="str">
        <f t="shared" ref="K236" si="606">IF(H236="","","＋")</f>
        <v/>
      </c>
      <c r="L236" s="171" t="str">
        <f t="shared" ref="L236" si="607">IF(H236="","",H236&amp;"/2")</f>
        <v/>
      </c>
      <c r="M236" s="171" t="str">
        <f t="shared" ref="M236" si="608">IF(H236="","","×")</f>
        <v/>
      </c>
      <c r="N236" s="194" t="str">
        <f t="shared" ref="N236" si="609">IF(H236="","","2.0")</f>
        <v/>
      </c>
    </row>
    <row r="237" spans="2:17" x14ac:dyDescent="0.4">
      <c r="B237" s="454"/>
      <c r="C237" s="409"/>
      <c r="D237" s="443"/>
      <c r="E237" s="380"/>
      <c r="F237" s="423" t="s">
        <v>261</v>
      </c>
      <c r="G237" s="444"/>
      <c r="H237" s="87"/>
      <c r="I237" s="142"/>
      <c r="J237" s="89"/>
      <c r="K237" s="2"/>
      <c r="L237" s="2"/>
      <c r="M237" s="2"/>
      <c r="N237" s="122"/>
    </row>
    <row r="238" spans="2:17" x14ac:dyDescent="0.4">
      <c r="B238" s="454"/>
      <c r="C238" s="408" t="s">
        <v>262</v>
      </c>
      <c r="D238" s="442" t="str">
        <f t="shared" ref="D238" si="610">IF(H238="","",ROUND(H238*J238+H238/2*N238,0))</f>
        <v/>
      </c>
      <c r="E238" s="279" t="s">
        <v>11</v>
      </c>
      <c r="F238" s="412" t="s">
        <v>263</v>
      </c>
      <c r="G238" s="441"/>
      <c r="H238" s="178"/>
      <c r="I238" s="171" t="str">
        <f t="shared" ref="I238" si="611">IF(H238="","","×")</f>
        <v/>
      </c>
      <c r="J238" s="171" t="str">
        <f t="shared" ref="J238" si="612">IF(H238="","","12.0")</f>
        <v/>
      </c>
      <c r="K238" s="171" t="str">
        <f t="shared" ref="K238" si="613">IF(H238="","","＋")</f>
        <v/>
      </c>
      <c r="L238" s="171" t="str">
        <f t="shared" ref="L238" si="614">IF(H238="","",H238&amp;"/2")</f>
        <v/>
      </c>
      <c r="M238" s="171" t="str">
        <f t="shared" ref="M238" si="615">IF(H238="","","×")</f>
        <v/>
      </c>
      <c r="N238" s="194" t="str">
        <f t="shared" ref="N238" si="616">IF(H238="","","2.0")</f>
        <v/>
      </c>
      <c r="P238" s="166"/>
    </row>
    <row r="239" spans="2:17" x14ac:dyDescent="0.4">
      <c r="B239" s="454"/>
      <c r="C239" s="409"/>
      <c r="D239" s="443"/>
      <c r="E239" s="380"/>
      <c r="F239" s="423"/>
      <c r="G239" s="444"/>
      <c r="H239" s="87"/>
      <c r="I239" s="142"/>
      <c r="J239" s="89"/>
      <c r="K239" s="2"/>
      <c r="L239" s="2"/>
      <c r="M239" s="2"/>
      <c r="N239" s="122"/>
    </row>
    <row r="240" spans="2:17" x14ac:dyDescent="0.4">
      <c r="B240" s="454"/>
      <c r="C240" s="408" t="s">
        <v>264</v>
      </c>
      <c r="D240" s="419" t="str">
        <f>IF(H240="","",ROUND(H240*J240+H240/2*N240,1))</f>
        <v/>
      </c>
      <c r="E240" s="321" t="s">
        <v>184</v>
      </c>
      <c r="F240" s="412" t="s">
        <v>265</v>
      </c>
      <c r="G240" s="441"/>
      <c r="H240" s="178"/>
      <c r="I240" s="171" t="str">
        <f t="shared" ref="I240" si="617">IF(H240="","","×")</f>
        <v/>
      </c>
      <c r="J240" s="171" t="str">
        <f t="shared" ref="J240" si="618">IF(H240="","","12.0")</f>
        <v/>
      </c>
      <c r="K240" s="171" t="str">
        <f t="shared" ref="K240" si="619">IF(H240="","","＋")</f>
        <v/>
      </c>
      <c r="L240" s="171" t="str">
        <f t="shared" ref="L240" si="620">IF(H240="","",H240&amp;"/2")</f>
        <v/>
      </c>
      <c r="M240" s="171" t="str">
        <f t="shared" ref="M240" si="621">IF(H240="","","×")</f>
        <v/>
      </c>
      <c r="N240" s="194" t="str">
        <f t="shared" ref="N240" si="622">IF(H240="","","2.0")</f>
        <v/>
      </c>
    </row>
    <row r="241" spans="2:17" x14ac:dyDescent="0.4">
      <c r="B241" s="454"/>
      <c r="C241" s="409"/>
      <c r="D241" s="420"/>
      <c r="E241" s="380"/>
      <c r="F241" s="423" t="s">
        <v>266</v>
      </c>
      <c r="G241" s="444"/>
      <c r="H241" s="87"/>
      <c r="I241" s="142"/>
      <c r="J241" s="89"/>
      <c r="K241" s="2"/>
      <c r="L241" s="2"/>
      <c r="M241" s="2"/>
      <c r="N241" s="122"/>
    </row>
    <row r="242" spans="2:17" x14ac:dyDescent="0.4">
      <c r="B242" s="454"/>
      <c r="C242" s="408" t="s">
        <v>267</v>
      </c>
      <c r="D242" s="419" t="str">
        <f>IF(H242="","",ROUND(H242*J242+H242/2*N242,1))</f>
        <v/>
      </c>
      <c r="E242" s="321" t="s">
        <v>184</v>
      </c>
      <c r="F242" s="412" t="s">
        <v>265</v>
      </c>
      <c r="G242" s="441"/>
      <c r="H242" s="178"/>
      <c r="I242" s="171" t="str">
        <f t="shared" ref="I242" si="623">IF(H242="","","×")</f>
        <v/>
      </c>
      <c r="J242" s="171" t="str">
        <f t="shared" ref="J242" si="624">IF(H242="","","12.0")</f>
        <v/>
      </c>
      <c r="K242" s="171" t="str">
        <f t="shared" ref="K242" si="625">IF(H242="","","＋")</f>
        <v/>
      </c>
      <c r="L242" s="171" t="str">
        <f t="shared" ref="L242" si="626">IF(H242="","",H242&amp;"/2")</f>
        <v/>
      </c>
      <c r="M242" s="171" t="str">
        <f t="shared" ref="M242" si="627">IF(H242="","","×")</f>
        <v/>
      </c>
      <c r="N242" s="194" t="str">
        <f t="shared" ref="N242" si="628">IF(H242="","","2.0")</f>
        <v/>
      </c>
    </row>
    <row r="243" spans="2:17" x14ac:dyDescent="0.4">
      <c r="B243" s="454"/>
      <c r="C243" s="409"/>
      <c r="D243" s="420"/>
      <c r="E243" s="380"/>
      <c r="F243" s="423" t="s">
        <v>266</v>
      </c>
      <c r="G243" s="444"/>
      <c r="H243" s="87"/>
      <c r="I243" s="142"/>
      <c r="J243" s="89"/>
      <c r="K243" s="2"/>
      <c r="L243" s="2"/>
      <c r="M243" s="2"/>
      <c r="N243" s="122"/>
    </row>
    <row r="244" spans="2:17" x14ac:dyDescent="0.4">
      <c r="B244" s="456"/>
      <c r="C244" s="408" t="s">
        <v>268</v>
      </c>
      <c r="D244" s="419" t="str">
        <f>IF(H244="","",ROUND(H244*J244+H244/2*N244,1))</f>
        <v/>
      </c>
      <c r="E244" s="321" t="s">
        <v>184</v>
      </c>
      <c r="F244" s="447" t="s">
        <v>270</v>
      </c>
      <c r="G244" s="448"/>
      <c r="H244" s="178"/>
      <c r="I244" s="171" t="str">
        <f t="shared" ref="I244" si="629">IF(H244="","","×")</f>
        <v/>
      </c>
      <c r="J244" s="171" t="str">
        <f t="shared" ref="J244" si="630">IF(H244="","","12.0")</f>
        <v/>
      </c>
      <c r="K244" s="171" t="str">
        <f t="shared" ref="K244" si="631">IF(H244="","","＋")</f>
        <v/>
      </c>
      <c r="L244" s="171" t="str">
        <f t="shared" ref="L244" si="632">IF(H244="","",H244&amp;"/2")</f>
        <v/>
      </c>
      <c r="M244" s="171" t="str">
        <f t="shared" ref="M244" si="633">IF(H244="","","×")</f>
        <v/>
      </c>
      <c r="N244" s="194" t="str">
        <f t="shared" ref="N244" si="634">IF(H244="","","2.0")</f>
        <v/>
      </c>
      <c r="Q244" s="166"/>
    </row>
    <row r="245" spans="2:17" ht="19.5" thickBot="1" x14ac:dyDescent="0.45">
      <c r="B245" s="457"/>
      <c r="C245" s="428"/>
      <c r="D245" s="429"/>
      <c r="E245" s="391"/>
      <c r="F245" s="430" t="s">
        <v>269</v>
      </c>
      <c r="G245" s="452"/>
      <c r="H245" s="127"/>
      <c r="I245" s="195"/>
      <c r="J245" s="196"/>
      <c r="K245" s="128"/>
      <c r="L245" s="128"/>
      <c r="M245" s="128"/>
      <c r="N245" s="129"/>
    </row>
    <row r="246" spans="2:17" x14ac:dyDescent="0.4">
      <c r="P246" s="170"/>
      <c r="Q246" s="170"/>
    </row>
    <row r="252" spans="2:17" x14ac:dyDescent="0.4">
      <c r="D252" t="s">
        <v>253</v>
      </c>
    </row>
  </sheetData>
  <mergeCells count="649">
    <mergeCell ref="H4:J4"/>
    <mergeCell ref="B232:B233"/>
    <mergeCell ref="B234:B243"/>
    <mergeCell ref="B244:B245"/>
    <mergeCell ref="B160:B161"/>
    <mergeCell ref="B162:B171"/>
    <mergeCell ref="B172:B173"/>
    <mergeCell ref="B174:B183"/>
    <mergeCell ref="B184:B185"/>
    <mergeCell ref="B186:B195"/>
    <mergeCell ref="B196:B197"/>
    <mergeCell ref="B198:B207"/>
    <mergeCell ref="B208:B209"/>
    <mergeCell ref="B64:B65"/>
    <mergeCell ref="B66:B75"/>
    <mergeCell ref="B76:B77"/>
    <mergeCell ref="B78:B87"/>
    <mergeCell ref="B88:B89"/>
    <mergeCell ref="B90:B99"/>
    <mergeCell ref="C222:C223"/>
    <mergeCell ref="D222:D223"/>
    <mergeCell ref="E222:E223"/>
    <mergeCell ref="B100:B101"/>
    <mergeCell ref="B102:B111"/>
    <mergeCell ref="B222:B231"/>
    <mergeCell ref="B6:B15"/>
    <mergeCell ref="B16:B17"/>
    <mergeCell ref="B18:B27"/>
    <mergeCell ref="B28:B29"/>
    <mergeCell ref="B30:B39"/>
    <mergeCell ref="B40:B41"/>
    <mergeCell ref="B42:B51"/>
    <mergeCell ref="B52:B53"/>
    <mergeCell ref="B54:B63"/>
    <mergeCell ref="B112:B113"/>
    <mergeCell ref="B114:B123"/>
    <mergeCell ref="B124:B125"/>
    <mergeCell ref="B126:B135"/>
    <mergeCell ref="B136:B137"/>
    <mergeCell ref="B138:B147"/>
    <mergeCell ref="B148:B149"/>
    <mergeCell ref="B210:B219"/>
    <mergeCell ref="B220:B221"/>
    <mergeCell ref="F235:G235"/>
    <mergeCell ref="F236:G236"/>
    <mergeCell ref="F237:G237"/>
    <mergeCell ref="F238:G238"/>
    <mergeCell ref="F239:G239"/>
    <mergeCell ref="F240:G240"/>
    <mergeCell ref="C240:C241"/>
    <mergeCell ref="D240:D241"/>
    <mergeCell ref="C242:C243"/>
    <mergeCell ref="D242:D243"/>
    <mergeCell ref="C236:C237"/>
    <mergeCell ref="D236:D237"/>
    <mergeCell ref="C238:C239"/>
    <mergeCell ref="D238:D239"/>
    <mergeCell ref="E212:E213"/>
    <mergeCell ref="C214:C215"/>
    <mergeCell ref="D214:D215"/>
    <mergeCell ref="C244:C245"/>
    <mergeCell ref="D244:D245"/>
    <mergeCell ref="C234:C235"/>
    <mergeCell ref="D234:D235"/>
    <mergeCell ref="C232:C233"/>
    <mergeCell ref="D232:D233"/>
    <mergeCell ref="C226:C227"/>
    <mergeCell ref="D226:D227"/>
    <mergeCell ref="E226:E227"/>
    <mergeCell ref="C224:C225"/>
    <mergeCell ref="D224:D225"/>
    <mergeCell ref="C228:C229"/>
    <mergeCell ref="D228:D229"/>
    <mergeCell ref="C230:C231"/>
    <mergeCell ref="D230:D231"/>
    <mergeCell ref="C220:C221"/>
    <mergeCell ref="D220:D221"/>
    <mergeCell ref="E220:E221"/>
    <mergeCell ref="F223:G223"/>
    <mergeCell ref="F218:G218"/>
    <mergeCell ref="F219:G219"/>
    <mergeCell ref="F220:G220"/>
    <mergeCell ref="C216:C217"/>
    <mergeCell ref="D216:D217"/>
    <mergeCell ref="E216:E217"/>
    <mergeCell ref="C218:C219"/>
    <mergeCell ref="D218:D219"/>
    <mergeCell ref="E218:E219"/>
    <mergeCell ref="F199:G199"/>
    <mergeCell ref="F200:G200"/>
    <mergeCell ref="F201:G201"/>
    <mergeCell ref="F202:G202"/>
    <mergeCell ref="F221:G221"/>
    <mergeCell ref="F207:G207"/>
    <mergeCell ref="F233:G233"/>
    <mergeCell ref="F210:G210"/>
    <mergeCell ref="F211:G211"/>
    <mergeCell ref="F212:G212"/>
    <mergeCell ref="F213:G213"/>
    <mergeCell ref="F215:G215"/>
    <mergeCell ref="F216:G216"/>
    <mergeCell ref="F217:G217"/>
    <mergeCell ref="F224:G224"/>
    <mergeCell ref="F231:G231"/>
    <mergeCell ref="F225:G225"/>
    <mergeCell ref="F226:G226"/>
    <mergeCell ref="F227:G227"/>
    <mergeCell ref="F228:G228"/>
    <mergeCell ref="F229:G229"/>
    <mergeCell ref="F230:G230"/>
    <mergeCell ref="F232:G232"/>
    <mergeCell ref="F222:G222"/>
    <mergeCell ref="F188:G188"/>
    <mergeCell ref="F189:G189"/>
    <mergeCell ref="F190:G190"/>
    <mergeCell ref="F191:G191"/>
    <mergeCell ref="F192:G192"/>
    <mergeCell ref="F193:G193"/>
    <mergeCell ref="F195:G195"/>
    <mergeCell ref="F196:G196"/>
    <mergeCell ref="F197:G197"/>
    <mergeCell ref="F176:G176"/>
    <mergeCell ref="F177:G177"/>
    <mergeCell ref="F178:G178"/>
    <mergeCell ref="F179:G179"/>
    <mergeCell ref="F180:G180"/>
    <mergeCell ref="E184:E185"/>
    <mergeCell ref="F184:G184"/>
    <mergeCell ref="C176:C177"/>
    <mergeCell ref="D176:D177"/>
    <mergeCell ref="E176:E177"/>
    <mergeCell ref="C178:C179"/>
    <mergeCell ref="D178:D179"/>
    <mergeCell ref="E178:E179"/>
    <mergeCell ref="E172:E173"/>
    <mergeCell ref="F164:G164"/>
    <mergeCell ref="F171:G171"/>
    <mergeCell ref="F172:G172"/>
    <mergeCell ref="F173:G173"/>
    <mergeCell ref="C170:C171"/>
    <mergeCell ref="D170:D171"/>
    <mergeCell ref="E170:E171"/>
    <mergeCell ref="F175:G175"/>
    <mergeCell ref="C174:C175"/>
    <mergeCell ref="D174:D175"/>
    <mergeCell ref="E174:E175"/>
    <mergeCell ref="F174:G174"/>
    <mergeCell ref="C168:C169"/>
    <mergeCell ref="D168:D169"/>
    <mergeCell ref="E168:E169"/>
    <mergeCell ref="F158:G158"/>
    <mergeCell ref="F159:G159"/>
    <mergeCell ref="F160:G160"/>
    <mergeCell ref="C160:C161"/>
    <mergeCell ref="D160:D161"/>
    <mergeCell ref="E160:E161"/>
    <mergeCell ref="F161:G161"/>
    <mergeCell ref="C158:C159"/>
    <mergeCell ref="C172:C173"/>
    <mergeCell ref="D172:D173"/>
    <mergeCell ref="E164:E165"/>
    <mergeCell ref="C166:C167"/>
    <mergeCell ref="D166:D167"/>
    <mergeCell ref="E166:E167"/>
    <mergeCell ref="C164:C165"/>
    <mergeCell ref="D164:D165"/>
    <mergeCell ref="F162:G162"/>
    <mergeCell ref="F163:G163"/>
    <mergeCell ref="F165:G165"/>
    <mergeCell ref="F166:G166"/>
    <mergeCell ref="F167:G167"/>
    <mergeCell ref="F168:G168"/>
    <mergeCell ref="F169:G169"/>
    <mergeCell ref="F170:G170"/>
    <mergeCell ref="C156:C157"/>
    <mergeCell ref="D156:D157"/>
    <mergeCell ref="E156:E157"/>
    <mergeCell ref="C152:C153"/>
    <mergeCell ref="D152:D153"/>
    <mergeCell ref="D158:D159"/>
    <mergeCell ref="C162:C163"/>
    <mergeCell ref="D162:D163"/>
    <mergeCell ref="E162:E163"/>
    <mergeCell ref="F148:G148"/>
    <mergeCell ref="F149:G149"/>
    <mergeCell ref="F150:G150"/>
    <mergeCell ref="F151:G151"/>
    <mergeCell ref="F152:G152"/>
    <mergeCell ref="F153:G153"/>
    <mergeCell ref="F155:G155"/>
    <mergeCell ref="F156:G156"/>
    <mergeCell ref="F157:G157"/>
    <mergeCell ref="C124:C125"/>
    <mergeCell ref="D124:D125"/>
    <mergeCell ref="F135:G135"/>
    <mergeCell ref="B150:B159"/>
    <mergeCell ref="F136:G136"/>
    <mergeCell ref="F137:G137"/>
    <mergeCell ref="F138:G138"/>
    <mergeCell ref="F139:G139"/>
    <mergeCell ref="F140:G140"/>
    <mergeCell ref="F141:G141"/>
    <mergeCell ref="F142:G142"/>
    <mergeCell ref="F143:G143"/>
    <mergeCell ref="F145:G145"/>
    <mergeCell ref="E144:E145"/>
    <mergeCell ref="F144:G144"/>
    <mergeCell ref="C146:C147"/>
    <mergeCell ref="D146:D147"/>
    <mergeCell ref="E152:E153"/>
    <mergeCell ref="C154:C155"/>
    <mergeCell ref="D154:D155"/>
    <mergeCell ref="E146:E147"/>
    <mergeCell ref="F146:G146"/>
    <mergeCell ref="F147:G147"/>
    <mergeCell ref="E150:E151"/>
    <mergeCell ref="C118:C119"/>
    <mergeCell ref="D118:D119"/>
    <mergeCell ref="E118:E119"/>
    <mergeCell ref="C120:C121"/>
    <mergeCell ref="D120:D121"/>
    <mergeCell ref="E120:E121"/>
    <mergeCell ref="C122:C123"/>
    <mergeCell ref="D122:D123"/>
    <mergeCell ref="E122:E123"/>
    <mergeCell ref="D102:D103"/>
    <mergeCell ref="E102:E103"/>
    <mergeCell ref="C108:C109"/>
    <mergeCell ref="D108:D109"/>
    <mergeCell ref="E108:E109"/>
    <mergeCell ref="C110:C111"/>
    <mergeCell ref="D110:D111"/>
    <mergeCell ref="F116:G116"/>
    <mergeCell ref="F117:G117"/>
    <mergeCell ref="C116:C117"/>
    <mergeCell ref="D116:D117"/>
    <mergeCell ref="E116:E117"/>
    <mergeCell ref="C100:C101"/>
    <mergeCell ref="D100:D101"/>
    <mergeCell ref="E100:E101"/>
    <mergeCell ref="F101:G101"/>
    <mergeCell ref="C98:C99"/>
    <mergeCell ref="D98:D99"/>
    <mergeCell ref="E98:E99"/>
    <mergeCell ref="C104:C105"/>
    <mergeCell ref="F115:G115"/>
    <mergeCell ref="C114:C115"/>
    <mergeCell ref="D114:D115"/>
    <mergeCell ref="E114:E115"/>
    <mergeCell ref="F114:G114"/>
    <mergeCell ref="F102:G102"/>
    <mergeCell ref="F103:G103"/>
    <mergeCell ref="F105:G105"/>
    <mergeCell ref="F106:G106"/>
    <mergeCell ref="F107:G107"/>
    <mergeCell ref="E104:E105"/>
    <mergeCell ref="F104:G104"/>
    <mergeCell ref="F108:G108"/>
    <mergeCell ref="C106:C107"/>
    <mergeCell ref="D106:D107"/>
    <mergeCell ref="E106:E107"/>
    <mergeCell ref="E80:E81"/>
    <mergeCell ref="C82:C83"/>
    <mergeCell ref="D82:D83"/>
    <mergeCell ref="E82:E83"/>
    <mergeCell ref="C84:C85"/>
    <mergeCell ref="F89:G89"/>
    <mergeCell ref="F90:G90"/>
    <mergeCell ref="F91:G91"/>
    <mergeCell ref="C88:C89"/>
    <mergeCell ref="D88:D89"/>
    <mergeCell ref="F80:G80"/>
    <mergeCell ref="F81:G81"/>
    <mergeCell ref="F82:G82"/>
    <mergeCell ref="F83:G83"/>
    <mergeCell ref="F85:G85"/>
    <mergeCell ref="E88:E89"/>
    <mergeCell ref="C90:C91"/>
    <mergeCell ref="D90:D91"/>
    <mergeCell ref="E90:E91"/>
    <mergeCell ref="D84:D85"/>
    <mergeCell ref="F46:G46"/>
    <mergeCell ref="F47:G47"/>
    <mergeCell ref="F48:G48"/>
    <mergeCell ref="F49:G49"/>
    <mergeCell ref="F50:G50"/>
    <mergeCell ref="F42:G42"/>
    <mergeCell ref="F43:G43"/>
    <mergeCell ref="F76:G76"/>
    <mergeCell ref="F77:G77"/>
    <mergeCell ref="F66:G66"/>
    <mergeCell ref="F67:G67"/>
    <mergeCell ref="F68:G68"/>
    <mergeCell ref="F69:G69"/>
    <mergeCell ref="F70:G70"/>
    <mergeCell ref="F71:G71"/>
    <mergeCell ref="F72:G72"/>
    <mergeCell ref="F44:G44"/>
    <mergeCell ref="F58:G58"/>
    <mergeCell ref="F59:G59"/>
    <mergeCell ref="F60:G60"/>
    <mergeCell ref="F45:G45"/>
    <mergeCell ref="F64:G64"/>
    <mergeCell ref="F75:G75"/>
    <mergeCell ref="F51:G51"/>
    <mergeCell ref="F52:G52"/>
    <mergeCell ref="F53:G53"/>
    <mergeCell ref="F55:G55"/>
    <mergeCell ref="F56:G56"/>
    <mergeCell ref="F57:G57"/>
    <mergeCell ref="C56:C57"/>
    <mergeCell ref="D56:D57"/>
    <mergeCell ref="E56:E57"/>
    <mergeCell ref="D54:D55"/>
    <mergeCell ref="E54:E55"/>
    <mergeCell ref="F54:G54"/>
    <mergeCell ref="D32:D33"/>
    <mergeCell ref="C58:C59"/>
    <mergeCell ref="D58:D59"/>
    <mergeCell ref="E58:E59"/>
    <mergeCell ref="C54:C55"/>
    <mergeCell ref="E52:E53"/>
    <mergeCell ref="C48:C49"/>
    <mergeCell ref="D48:D49"/>
    <mergeCell ref="E48:E49"/>
    <mergeCell ref="C50:C51"/>
    <mergeCell ref="D50:D51"/>
    <mergeCell ref="E50:E51"/>
    <mergeCell ref="C52:C53"/>
    <mergeCell ref="D52:D53"/>
    <mergeCell ref="C46:C47"/>
    <mergeCell ref="D46:D47"/>
    <mergeCell ref="E46:E47"/>
    <mergeCell ref="C40:C41"/>
    <mergeCell ref="D40:D41"/>
    <mergeCell ref="E40:E41"/>
    <mergeCell ref="F35:G35"/>
    <mergeCell ref="F36:G36"/>
    <mergeCell ref="F37:G37"/>
    <mergeCell ref="F34:G34"/>
    <mergeCell ref="F41:G41"/>
    <mergeCell ref="F38:G38"/>
    <mergeCell ref="F39:G39"/>
    <mergeCell ref="F40:G40"/>
    <mergeCell ref="C36:C37"/>
    <mergeCell ref="D36:D37"/>
    <mergeCell ref="E36:E37"/>
    <mergeCell ref="C38:C39"/>
    <mergeCell ref="D38:D39"/>
    <mergeCell ref="E38:E39"/>
    <mergeCell ref="F16:G16"/>
    <mergeCell ref="F18:G18"/>
    <mergeCell ref="F19:G19"/>
    <mergeCell ref="F30:G30"/>
    <mergeCell ref="F31:G31"/>
    <mergeCell ref="F32:G32"/>
    <mergeCell ref="F28:G28"/>
    <mergeCell ref="F29:G29"/>
    <mergeCell ref="F33:G33"/>
    <mergeCell ref="F6:G6"/>
    <mergeCell ref="F7:G7"/>
    <mergeCell ref="E244:E245"/>
    <mergeCell ref="F244:G244"/>
    <mergeCell ref="F245:G245"/>
    <mergeCell ref="E240:E241"/>
    <mergeCell ref="E242:E243"/>
    <mergeCell ref="F241:G241"/>
    <mergeCell ref="F242:G242"/>
    <mergeCell ref="F243:G243"/>
    <mergeCell ref="E236:E237"/>
    <mergeCell ref="E238:E239"/>
    <mergeCell ref="E232:E233"/>
    <mergeCell ref="E234:E235"/>
    <mergeCell ref="F234:G234"/>
    <mergeCell ref="E228:E229"/>
    <mergeCell ref="E230:E231"/>
    <mergeCell ref="E224:E225"/>
    <mergeCell ref="F17:G17"/>
    <mergeCell ref="F154:G154"/>
    <mergeCell ref="E158:E159"/>
    <mergeCell ref="F134:G134"/>
    <mergeCell ref="E14:E15"/>
    <mergeCell ref="E24:E25"/>
    <mergeCell ref="C198:C199"/>
    <mergeCell ref="D198:D199"/>
    <mergeCell ref="E198:E199"/>
    <mergeCell ref="E214:E215"/>
    <mergeCell ref="F214:G214"/>
    <mergeCell ref="C208:C209"/>
    <mergeCell ref="D208:D209"/>
    <mergeCell ref="E208:E209"/>
    <mergeCell ref="C210:C211"/>
    <mergeCell ref="D210:D211"/>
    <mergeCell ref="E210:E211"/>
    <mergeCell ref="C212:C213"/>
    <mergeCell ref="D212:D213"/>
    <mergeCell ref="F208:G208"/>
    <mergeCell ref="F209:G209"/>
    <mergeCell ref="E204:E205"/>
    <mergeCell ref="F204:G204"/>
    <mergeCell ref="C206:C207"/>
    <mergeCell ref="D206:D207"/>
    <mergeCell ref="E206:E207"/>
    <mergeCell ref="F206:G206"/>
    <mergeCell ref="F203:G203"/>
    <mergeCell ref="F205:G205"/>
    <mergeCell ref="F198:G198"/>
    <mergeCell ref="C204:C205"/>
    <mergeCell ref="D204:D205"/>
    <mergeCell ref="E192:E193"/>
    <mergeCell ref="C194:C195"/>
    <mergeCell ref="D194:D195"/>
    <mergeCell ref="E194:E195"/>
    <mergeCell ref="F194:G194"/>
    <mergeCell ref="C188:C189"/>
    <mergeCell ref="D188:D189"/>
    <mergeCell ref="E188:E189"/>
    <mergeCell ref="C190:C191"/>
    <mergeCell ref="D190:D191"/>
    <mergeCell ref="E190:E191"/>
    <mergeCell ref="C192:C193"/>
    <mergeCell ref="D192:D193"/>
    <mergeCell ref="C200:C201"/>
    <mergeCell ref="D200:D201"/>
    <mergeCell ref="E200:E201"/>
    <mergeCell ref="C202:C203"/>
    <mergeCell ref="D202:D203"/>
    <mergeCell ref="E202:E203"/>
    <mergeCell ref="C196:C197"/>
    <mergeCell ref="D196:D197"/>
    <mergeCell ref="E196:E197"/>
    <mergeCell ref="C186:C187"/>
    <mergeCell ref="D186:D187"/>
    <mergeCell ref="E186:E187"/>
    <mergeCell ref="F185:G185"/>
    <mergeCell ref="C180:C181"/>
    <mergeCell ref="D180:D181"/>
    <mergeCell ref="E180:E181"/>
    <mergeCell ref="C182:C183"/>
    <mergeCell ref="D182:D183"/>
    <mergeCell ref="E182:E183"/>
    <mergeCell ref="F181:G181"/>
    <mergeCell ref="F182:G182"/>
    <mergeCell ref="F183:G183"/>
    <mergeCell ref="C184:C185"/>
    <mergeCell ref="D184:D185"/>
    <mergeCell ref="F186:G186"/>
    <mergeCell ref="F187:G187"/>
    <mergeCell ref="C148:C149"/>
    <mergeCell ref="D148:D149"/>
    <mergeCell ref="E148:E149"/>
    <mergeCell ref="C150:C151"/>
    <mergeCell ref="D150:D151"/>
    <mergeCell ref="E154:E155"/>
    <mergeCell ref="C144:C145"/>
    <mergeCell ref="D144:D145"/>
    <mergeCell ref="E132:E133"/>
    <mergeCell ref="C134:C135"/>
    <mergeCell ref="D134:D135"/>
    <mergeCell ref="E134:E135"/>
    <mergeCell ref="C142:C143"/>
    <mergeCell ref="D142:D143"/>
    <mergeCell ref="E142:E143"/>
    <mergeCell ref="C136:C137"/>
    <mergeCell ref="D136:D137"/>
    <mergeCell ref="E136:E137"/>
    <mergeCell ref="C138:C139"/>
    <mergeCell ref="D138:D139"/>
    <mergeCell ref="E138:E139"/>
    <mergeCell ref="C128:C129"/>
    <mergeCell ref="D128:D129"/>
    <mergeCell ref="E128:E129"/>
    <mergeCell ref="C130:C131"/>
    <mergeCell ref="D130:D131"/>
    <mergeCell ref="E130:E131"/>
    <mergeCell ref="C132:C133"/>
    <mergeCell ref="D132:D133"/>
    <mergeCell ref="C140:C141"/>
    <mergeCell ref="D140:D141"/>
    <mergeCell ref="E140:E141"/>
    <mergeCell ref="F128:G128"/>
    <mergeCell ref="F129:G129"/>
    <mergeCell ref="F130:G130"/>
    <mergeCell ref="F131:G131"/>
    <mergeCell ref="F132:G132"/>
    <mergeCell ref="F133:G133"/>
    <mergeCell ref="F126:G126"/>
    <mergeCell ref="F127:G127"/>
    <mergeCell ref="E92:E93"/>
    <mergeCell ref="E110:E111"/>
    <mergeCell ref="F112:G112"/>
    <mergeCell ref="F113:G113"/>
    <mergeCell ref="F98:G98"/>
    <mergeCell ref="F99:G99"/>
    <mergeCell ref="F100:G100"/>
    <mergeCell ref="F118:G118"/>
    <mergeCell ref="F119:G119"/>
    <mergeCell ref="F120:G120"/>
    <mergeCell ref="E124:E125"/>
    <mergeCell ref="F124:G124"/>
    <mergeCell ref="F121:G121"/>
    <mergeCell ref="F122:G122"/>
    <mergeCell ref="F123:G123"/>
    <mergeCell ref="C126:C127"/>
    <mergeCell ref="D126:D127"/>
    <mergeCell ref="E126:E127"/>
    <mergeCell ref="F125:G125"/>
    <mergeCell ref="F92:G92"/>
    <mergeCell ref="F93:G93"/>
    <mergeCell ref="F95:G95"/>
    <mergeCell ref="F96:G96"/>
    <mergeCell ref="F97:G97"/>
    <mergeCell ref="F109:G109"/>
    <mergeCell ref="F110:G110"/>
    <mergeCell ref="E112:E113"/>
    <mergeCell ref="C94:C95"/>
    <mergeCell ref="D94:D95"/>
    <mergeCell ref="E94:E95"/>
    <mergeCell ref="F94:G94"/>
    <mergeCell ref="C92:C93"/>
    <mergeCell ref="D92:D93"/>
    <mergeCell ref="C102:C103"/>
    <mergeCell ref="F111:G111"/>
    <mergeCell ref="D104:D105"/>
    <mergeCell ref="C112:C113"/>
    <mergeCell ref="D112:D113"/>
    <mergeCell ref="C96:C97"/>
    <mergeCell ref="C74:C75"/>
    <mergeCell ref="D74:D75"/>
    <mergeCell ref="E74:E75"/>
    <mergeCell ref="F74:G74"/>
    <mergeCell ref="D96:D97"/>
    <mergeCell ref="E96:E97"/>
    <mergeCell ref="F78:G78"/>
    <mergeCell ref="F79:G79"/>
    <mergeCell ref="D76:D77"/>
    <mergeCell ref="E84:E85"/>
    <mergeCell ref="F84:G84"/>
    <mergeCell ref="C86:C87"/>
    <mergeCell ref="D86:D87"/>
    <mergeCell ref="F88:G88"/>
    <mergeCell ref="C76:C77"/>
    <mergeCell ref="E76:E77"/>
    <mergeCell ref="C78:C79"/>
    <mergeCell ref="D78:D79"/>
    <mergeCell ref="E78:E79"/>
    <mergeCell ref="E86:E87"/>
    <mergeCell ref="F86:G86"/>
    <mergeCell ref="F87:G87"/>
    <mergeCell ref="C80:C81"/>
    <mergeCell ref="D80:D81"/>
    <mergeCell ref="C68:C69"/>
    <mergeCell ref="D68:D69"/>
    <mergeCell ref="E68:E69"/>
    <mergeCell ref="C70:C71"/>
    <mergeCell ref="D70:D71"/>
    <mergeCell ref="E70:E71"/>
    <mergeCell ref="C72:C73"/>
    <mergeCell ref="D72:D73"/>
    <mergeCell ref="F73:G73"/>
    <mergeCell ref="E72:E73"/>
    <mergeCell ref="C66:C67"/>
    <mergeCell ref="D66:D67"/>
    <mergeCell ref="E66:E67"/>
    <mergeCell ref="F65:G65"/>
    <mergeCell ref="C60:C61"/>
    <mergeCell ref="D60:D61"/>
    <mergeCell ref="E60:E61"/>
    <mergeCell ref="C62:C63"/>
    <mergeCell ref="D62:D63"/>
    <mergeCell ref="E62:E63"/>
    <mergeCell ref="F61:G61"/>
    <mergeCell ref="F62:G62"/>
    <mergeCell ref="F63:G63"/>
    <mergeCell ref="C64:C65"/>
    <mergeCell ref="D64:D65"/>
    <mergeCell ref="E64:E65"/>
    <mergeCell ref="C4:C5"/>
    <mergeCell ref="D4:D5"/>
    <mergeCell ref="E4:E5"/>
    <mergeCell ref="C44:C45"/>
    <mergeCell ref="D44:D45"/>
    <mergeCell ref="E32:E33"/>
    <mergeCell ref="C34:C35"/>
    <mergeCell ref="D34:D35"/>
    <mergeCell ref="E34:E35"/>
    <mergeCell ref="C42:C43"/>
    <mergeCell ref="D42:D43"/>
    <mergeCell ref="E42:E43"/>
    <mergeCell ref="C14:C15"/>
    <mergeCell ref="D14:D15"/>
    <mergeCell ref="C26:C27"/>
    <mergeCell ref="D26:D27"/>
    <mergeCell ref="E26:E27"/>
    <mergeCell ref="C20:C21"/>
    <mergeCell ref="D20:D21"/>
    <mergeCell ref="E20:E21"/>
    <mergeCell ref="D22:D23"/>
    <mergeCell ref="E22:E23"/>
    <mergeCell ref="C16:C17"/>
    <mergeCell ref="D16:D17"/>
    <mergeCell ref="F11:G11"/>
    <mergeCell ref="C28:C29"/>
    <mergeCell ref="D28:D29"/>
    <mergeCell ref="E28:E29"/>
    <mergeCell ref="C30:C31"/>
    <mergeCell ref="D30:D31"/>
    <mergeCell ref="E30:E31"/>
    <mergeCell ref="C32:C33"/>
    <mergeCell ref="E44:E45"/>
    <mergeCell ref="F13:G13"/>
    <mergeCell ref="F14:G14"/>
    <mergeCell ref="F24:G24"/>
    <mergeCell ref="F25:G25"/>
    <mergeCell ref="F26:G26"/>
    <mergeCell ref="F27:G27"/>
    <mergeCell ref="F20:G20"/>
    <mergeCell ref="F21:G21"/>
    <mergeCell ref="F22:G22"/>
    <mergeCell ref="F23:G23"/>
    <mergeCell ref="E16:E17"/>
    <mergeCell ref="C18:C19"/>
    <mergeCell ref="D18:D19"/>
    <mergeCell ref="E18:E19"/>
    <mergeCell ref="F15:G15"/>
    <mergeCell ref="P6:Q6"/>
    <mergeCell ref="F4:G5"/>
    <mergeCell ref="F3:G3"/>
    <mergeCell ref="H3:N3"/>
    <mergeCell ref="B4:B5"/>
    <mergeCell ref="C24:C25"/>
    <mergeCell ref="D24:D25"/>
    <mergeCell ref="E10:E11"/>
    <mergeCell ref="C12:C13"/>
    <mergeCell ref="D12:D13"/>
    <mergeCell ref="E12:E13"/>
    <mergeCell ref="F12:G12"/>
    <mergeCell ref="C6:C7"/>
    <mergeCell ref="D6:D7"/>
    <mergeCell ref="E6:E7"/>
    <mergeCell ref="C8:C9"/>
    <mergeCell ref="D8:D9"/>
    <mergeCell ref="E8:E9"/>
    <mergeCell ref="C10:C11"/>
    <mergeCell ref="D10:D11"/>
    <mergeCell ref="C22:C23"/>
    <mergeCell ref="F8:G8"/>
    <mergeCell ref="F9:G9"/>
    <mergeCell ref="F10:G10"/>
  </mergeCells>
  <phoneticPr fontId="1"/>
  <pageMargins left="0.74803149606299213" right="0.55118110236220474" top="0.74803149606299213" bottom="0.74803149606299213" header="0.31496062992125984" footer="0.31496062992125984"/>
  <pageSetup paperSize="9" scale="70" fitToHeight="0" orientation="portrait" blackAndWhite="1" r:id="rId1"/>
  <rowBreaks count="4" manualBreakCount="4">
    <brk id="53" min="1" max="13" man="1"/>
    <brk id="101" min="1" max="13" man="1"/>
    <brk id="149" min="1" max="13" man="1"/>
    <brk id="197" min="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B6AC-A783-4488-B41D-BD5A48FB56C6}">
  <sheetPr>
    <tabColor theme="3" tint="0.59999389629810485"/>
    <pageSetUpPr fitToPage="1"/>
  </sheetPr>
  <dimension ref="B1:N33"/>
  <sheetViews>
    <sheetView showGridLines="0" view="pageBreakPreview" zoomScaleNormal="75" zoomScaleSheetLayoutView="100" workbookViewId="0">
      <selection activeCell="H13" sqref="H13:J13"/>
    </sheetView>
  </sheetViews>
  <sheetFormatPr defaultRowHeight="18.75" x14ac:dyDescent="0.4"/>
  <cols>
    <col min="1" max="1" width="2.625" customWidth="1"/>
    <col min="3" max="3" width="14.5" customWidth="1"/>
    <col min="5" max="5" width="6.5" customWidth="1"/>
    <col min="6" max="6" width="11.75" bestFit="1" customWidth="1"/>
    <col min="7" max="7" width="20.625" customWidth="1"/>
    <col min="8" max="8" width="8.625" customWidth="1"/>
    <col min="9" max="9" width="2.625" customWidth="1"/>
    <col min="10" max="10" width="8.625" customWidth="1"/>
    <col min="11" max="11" width="2.625" customWidth="1"/>
    <col min="12" max="12" width="8.625" customWidth="1"/>
    <col min="13" max="13" width="2.625" customWidth="1"/>
    <col min="14" max="14" width="8.625" customWidth="1"/>
    <col min="15" max="15" width="2.625" customWidth="1"/>
  </cols>
  <sheetData>
    <row r="1" spans="2:14" x14ac:dyDescent="0.4">
      <c r="B1" s="19" t="s">
        <v>254</v>
      </c>
      <c r="L1" s="19" t="str">
        <f>IF(数量集計表!I1="","",数量集計表!I1)</f>
        <v>伊丹沢Ⅱ工区</v>
      </c>
    </row>
    <row r="2" spans="2:14" ht="19.5" thickBot="1" x14ac:dyDescent="0.45">
      <c r="B2" s="2" t="s">
        <v>199</v>
      </c>
    </row>
    <row r="3" spans="2:14" ht="19.5" thickBot="1" x14ac:dyDescent="0.45">
      <c r="B3" s="116" t="s">
        <v>140</v>
      </c>
      <c r="C3" s="117" t="s">
        <v>139</v>
      </c>
      <c r="D3" s="117" t="s">
        <v>138</v>
      </c>
      <c r="E3" s="117" t="s">
        <v>137</v>
      </c>
      <c r="F3" s="382" t="s">
        <v>135</v>
      </c>
      <c r="G3" s="382"/>
      <c r="H3" s="382" t="s">
        <v>136</v>
      </c>
      <c r="I3" s="382"/>
      <c r="J3" s="382"/>
      <c r="K3" s="382"/>
      <c r="L3" s="382"/>
      <c r="M3" s="382"/>
      <c r="N3" s="383"/>
    </row>
    <row r="4" spans="2:14" x14ac:dyDescent="0.4">
      <c r="B4" s="490">
        <v>1</v>
      </c>
      <c r="C4" s="491" t="str">
        <f>IF(B4="","","丸太筋工")</f>
        <v>丸太筋工</v>
      </c>
      <c r="D4" s="492">
        <v>45</v>
      </c>
      <c r="E4" s="336" t="s">
        <v>24</v>
      </c>
      <c r="F4" s="118"/>
      <c r="G4" s="119"/>
      <c r="H4" s="403" t="s">
        <v>372</v>
      </c>
      <c r="I4" s="404"/>
      <c r="J4" s="288"/>
      <c r="K4" s="288"/>
      <c r="L4" s="288"/>
      <c r="M4" s="288"/>
      <c r="N4" s="493"/>
    </row>
    <row r="5" spans="2:14" x14ac:dyDescent="0.4">
      <c r="B5" s="464"/>
      <c r="C5" s="478"/>
      <c r="D5" s="489"/>
      <c r="E5" s="380"/>
      <c r="F5" s="94" t="s">
        <v>28</v>
      </c>
      <c r="G5" s="97" t="s">
        <v>354</v>
      </c>
      <c r="H5" s="465" t="s">
        <v>362</v>
      </c>
      <c r="I5" s="466"/>
      <c r="J5" s="466"/>
      <c r="K5" s="96"/>
      <c r="L5" s="96" t="s">
        <v>201</v>
      </c>
      <c r="M5" s="96"/>
      <c r="N5" s="124"/>
    </row>
    <row r="6" spans="2:14" x14ac:dyDescent="0.4">
      <c r="B6" s="463">
        <v>2</v>
      </c>
      <c r="C6" s="478" t="str">
        <f t="shared" ref="C6" si="0">IF(B6="","","丸太筋工")</f>
        <v>丸太筋工</v>
      </c>
      <c r="D6" s="487">
        <v>39</v>
      </c>
      <c r="E6" s="321" t="s">
        <v>24</v>
      </c>
      <c r="F6" s="85"/>
      <c r="G6" s="115"/>
      <c r="H6" s="368" t="s">
        <v>376</v>
      </c>
      <c r="I6" s="369"/>
      <c r="J6" s="494"/>
      <c r="K6" s="494"/>
      <c r="L6" s="494"/>
      <c r="M6" s="494"/>
      <c r="N6" s="495"/>
    </row>
    <row r="7" spans="2:14" x14ac:dyDescent="0.4">
      <c r="B7" s="464"/>
      <c r="C7" s="478"/>
      <c r="D7" s="487"/>
      <c r="E7" s="321"/>
      <c r="F7" s="94" t="s">
        <v>28</v>
      </c>
      <c r="G7" s="97" t="s">
        <v>354</v>
      </c>
      <c r="H7" s="465" t="s">
        <v>362</v>
      </c>
      <c r="I7" s="466"/>
      <c r="J7" s="466"/>
      <c r="K7" s="2"/>
      <c r="L7" s="2" t="s">
        <v>201</v>
      </c>
      <c r="M7" s="2"/>
      <c r="N7" s="122"/>
    </row>
    <row r="8" spans="2:14" x14ac:dyDescent="0.4">
      <c r="B8" s="463">
        <v>3</v>
      </c>
      <c r="C8" s="478" t="str">
        <f t="shared" ref="C8" si="1">IF(B8="","","丸太筋工")</f>
        <v>丸太筋工</v>
      </c>
      <c r="D8" s="488">
        <v>66</v>
      </c>
      <c r="E8" s="279" t="s">
        <v>24</v>
      </c>
      <c r="F8" s="85"/>
      <c r="G8" s="115"/>
      <c r="H8" s="368" t="s">
        <v>373</v>
      </c>
      <c r="I8" s="369"/>
      <c r="J8" s="494"/>
      <c r="K8" s="494"/>
      <c r="L8" s="494"/>
      <c r="M8" s="494"/>
      <c r="N8" s="495"/>
    </row>
    <row r="9" spans="2:14" x14ac:dyDescent="0.4">
      <c r="B9" s="464"/>
      <c r="C9" s="478"/>
      <c r="D9" s="489"/>
      <c r="E9" s="380"/>
      <c r="F9" s="94" t="s">
        <v>28</v>
      </c>
      <c r="G9" s="97" t="s">
        <v>354</v>
      </c>
      <c r="H9" s="465" t="s">
        <v>362</v>
      </c>
      <c r="I9" s="466"/>
      <c r="J9" s="466"/>
      <c r="K9" s="96"/>
      <c r="L9" s="96" t="s">
        <v>201</v>
      </c>
      <c r="M9" s="96"/>
      <c r="N9" s="124"/>
    </row>
    <row r="10" spans="2:14" x14ac:dyDescent="0.4">
      <c r="B10" s="463">
        <v>4</v>
      </c>
      <c r="C10" s="478" t="str">
        <f t="shared" ref="C10" si="2">IF(B10="","","丸太筋工")</f>
        <v>丸太筋工</v>
      </c>
      <c r="D10" s="487">
        <v>49.5</v>
      </c>
      <c r="E10" s="321" t="s">
        <v>24</v>
      </c>
      <c r="F10" s="85"/>
      <c r="G10" s="115"/>
      <c r="H10" s="368" t="s">
        <v>373</v>
      </c>
      <c r="I10" s="369"/>
      <c r="J10" s="494"/>
      <c r="K10" s="494"/>
      <c r="L10" s="494"/>
      <c r="M10" s="494"/>
      <c r="N10" s="495"/>
    </row>
    <row r="11" spans="2:14" x14ac:dyDescent="0.4">
      <c r="B11" s="464"/>
      <c r="C11" s="478"/>
      <c r="D11" s="487"/>
      <c r="E11" s="321"/>
      <c r="F11" s="94" t="s">
        <v>28</v>
      </c>
      <c r="G11" s="97" t="s">
        <v>354</v>
      </c>
      <c r="H11" s="465" t="s">
        <v>362</v>
      </c>
      <c r="I11" s="466"/>
      <c r="J11" s="466"/>
      <c r="K11" s="2"/>
      <c r="L11" s="2" t="s">
        <v>201</v>
      </c>
      <c r="M11" s="2"/>
      <c r="N11" s="122"/>
    </row>
    <row r="12" spans="2:14" ht="18.75" customHeight="1" x14ac:dyDescent="0.4">
      <c r="B12" s="463">
        <v>5</v>
      </c>
      <c r="C12" s="478" t="str">
        <f t="shared" ref="C12" si="3">IF(B12="","","丸太筋工")</f>
        <v>丸太筋工</v>
      </c>
      <c r="D12" s="488">
        <v>85.5</v>
      </c>
      <c r="E12" s="279" t="s">
        <v>24</v>
      </c>
      <c r="F12" s="85"/>
      <c r="G12" s="115"/>
      <c r="H12" s="368" t="s">
        <v>377</v>
      </c>
      <c r="I12" s="369"/>
      <c r="J12" s="494"/>
      <c r="K12" s="494"/>
      <c r="L12" s="494"/>
      <c r="M12" s="494"/>
      <c r="N12" s="495"/>
    </row>
    <row r="13" spans="2:14" ht="19.5" thickBot="1" x14ac:dyDescent="0.45">
      <c r="B13" s="464"/>
      <c r="C13" s="478"/>
      <c r="D13" s="489"/>
      <c r="E13" s="380"/>
      <c r="F13" s="94" t="s">
        <v>28</v>
      </c>
      <c r="G13" s="97" t="s">
        <v>288</v>
      </c>
      <c r="H13" s="465" t="s">
        <v>362</v>
      </c>
      <c r="I13" s="466"/>
      <c r="J13" s="466"/>
      <c r="K13" s="96"/>
      <c r="L13" s="96" t="s">
        <v>201</v>
      </c>
      <c r="M13" s="96"/>
      <c r="N13" s="124"/>
    </row>
    <row r="14" spans="2:14" hidden="1" x14ac:dyDescent="0.4">
      <c r="B14" s="463"/>
      <c r="C14" s="478" t="str">
        <f t="shared" ref="C14" si="4">IF(B14="","","丸太筋工")</f>
        <v/>
      </c>
      <c r="D14" s="487"/>
      <c r="E14" s="321" t="s">
        <v>24</v>
      </c>
      <c r="F14" s="85"/>
      <c r="G14" s="115"/>
      <c r="H14" s="372" t="s">
        <v>200</v>
      </c>
      <c r="I14" s="373"/>
      <c r="J14" s="89"/>
      <c r="K14" s="2"/>
      <c r="L14" s="84"/>
      <c r="M14" s="84"/>
      <c r="N14" s="123"/>
    </row>
    <row r="15" spans="2:14" hidden="1" x14ac:dyDescent="0.4">
      <c r="B15" s="464"/>
      <c r="C15" s="478"/>
      <c r="D15" s="487"/>
      <c r="E15" s="321"/>
      <c r="F15" s="94" t="s">
        <v>28</v>
      </c>
      <c r="G15" s="97" t="s">
        <v>288</v>
      </c>
      <c r="H15" s="465" t="s">
        <v>362</v>
      </c>
      <c r="I15" s="466"/>
      <c r="J15" s="466"/>
      <c r="K15" s="2"/>
      <c r="L15" s="96" t="s">
        <v>201</v>
      </c>
      <c r="M15" s="96"/>
      <c r="N15" s="124"/>
    </row>
    <row r="16" spans="2:14" hidden="1" x14ac:dyDescent="0.4">
      <c r="B16" s="463"/>
      <c r="C16" s="478" t="str">
        <f t="shared" ref="C16" si="5">IF(B16="","","丸太筋工")</f>
        <v/>
      </c>
      <c r="D16" s="476"/>
      <c r="E16" s="279" t="s">
        <v>24</v>
      </c>
      <c r="F16" s="85"/>
      <c r="G16" s="115"/>
      <c r="H16" s="368" t="s">
        <v>200</v>
      </c>
      <c r="I16" s="369"/>
      <c r="J16" s="108"/>
      <c r="K16" s="84"/>
      <c r="L16" s="84"/>
      <c r="M16" s="84"/>
      <c r="N16" s="123"/>
    </row>
    <row r="17" spans="2:14" hidden="1" x14ac:dyDescent="0.4">
      <c r="B17" s="464"/>
      <c r="C17" s="478"/>
      <c r="D17" s="479"/>
      <c r="E17" s="380"/>
      <c r="F17" s="94" t="s">
        <v>28</v>
      </c>
      <c r="G17" s="97" t="s">
        <v>288</v>
      </c>
      <c r="H17" s="465" t="s">
        <v>362</v>
      </c>
      <c r="I17" s="466"/>
      <c r="J17" s="466"/>
      <c r="K17" s="96"/>
      <c r="L17" s="96" t="s">
        <v>201</v>
      </c>
      <c r="M17" s="96"/>
      <c r="N17" s="124"/>
    </row>
    <row r="18" spans="2:14" hidden="1" x14ac:dyDescent="0.4">
      <c r="B18" s="463"/>
      <c r="C18" s="478" t="str">
        <f t="shared" ref="C18" si="6">IF(B18="","","丸太筋工")</f>
        <v/>
      </c>
      <c r="D18" s="477"/>
      <c r="E18" s="321" t="s">
        <v>24</v>
      </c>
      <c r="F18" s="85"/>
      <c r="G18" s="115"/>
      <c r="H18" s="372" t="s">
        <v>200</v>
      </c>
      <c r="I18" s="373"/>
      <c r="J18" s="89"/>
      <c r="K18" s="2"/>
      <c r="L18" s="84"/>
      <c r="M18" s="84"/>
      <c r="N18" s="123"/>
    </row>
    <row r="19" spans="2:14" hidden="1" x14ac:dyDescent="0.4">
      <c r="B19" s="464"/>
      <c r="C19" s="478"/>
      <c r="D19" s="477"/>
      <c r="E19" s="321"/>
      <c r="F19" s="94" t="s">
        <v>28</v>
      </c>
      <c r="G19" s="97" t="s">
        <v>288</v>
      </c>
      <c r="H19" s="465" t="s">
        <v>362</v>
      </c>
      <c r="I19" s="466"/>
      <c r="J19" s="466"/>
      <c r="K19" s="2"/>
      <c r="L19" s="96" t="s">
        <v>201</v>
      </c>
      <c r="M19" s="96"/>
      <c r="N19" s="124"/>
    </row>
    <row r="20" spans="2:14" hidden="1" x14ac:dyDescent="0.4">
      <c r="B20" s="463"/>
      <c r="C20" s="478" t="str">
        <f t="shared" ref="C20" si="7">IF(B20="","","丸太筋工")</f>
        <v/>
      </c>
      <c r="D20" s="476"/>
      <c r="E20" s="279" t="s">
        <v>24</v>
      </c>
      <c r="F20" s="85"/>
      <c r="G20" s="115"/>
      <c r="H20" s="368" t="s">
        <v>200</v>
      </c>
      <c r="I20" s="369"/>
      <c r="J20" s="108"/>
      <c r="K20" s="84"/>
      <c r="L20" s="84"/>
      <c r="M20" s="84"/>
      <c r="N20" s="123"/>
    </row>
    <row r="21" spans="2:14" hidden="1" x14ac:dyDescent="0.4">
      <c r="B21" s="464"/>
      <c r="C21" s="478"/>
      <c r="D21" s="479"/>
      <c r="E21" s="380"/>
      <c r="F21" s="94" t="s">
        <v>28</v>
      </c>
      <c r="G21" s="97" t="s">
        <v>288</v>
      </c>
      <c r="H21" s="465" t="s">
        <v>362</v>
      </c>
      <c r="I21" s="466"/>
      <c r="J21" s="466"/>
      <c r="K21" s="96"/>
      <c r="L21" s="96" t="s">
        <v>201</v>
      </c>
      <c r="M21" s="96"/>
      <c r="N21" s="124"/>
    </row>
    <row r="22" spans="2:14" hidden="1" x14ac:dyDescent="0.4">
      <c r="B22" s="467"/>
      <c r="C22" s="414"/>
      <c r="D22" s="476"/>
      <c r="E22" s="279"/>
      <c r="F22" s="82"/>
      <c r="G22" s="114"/>
      <c r="H22" s="368"/>
      <c r="I22" s="369"/>
      <c r="J22" s="108"/>
      <c r="K22" s="84"/>
      <c r="L22" s="84"/>
      <c r="M22" s="84"/>
      <c r="N22" s="123"/>
    </row>
    <row r="23" spans="2:14" ht="19.5" hidden="1" thickBot="1" x14ac:dyDescent="0.45">
      <c r="B23" s="468"/>
      <c r="C23" s="408"/>
      <c r="D23" s="477"/>
      <c r="E23" s="321"/>
      <c r="F23" s="85"/>
      <c r="G23" s="90"/>
      <c r="H23" s="372"/>
      <c r="I23" s="469"/>
      <c r="J23" s="469"/>
      <c r="K23" s="2"/>
      <c r="L23" s="2"/>
      <c r="M23" s="2"/>
      <c r="N23" s="122"/>
    </row>
    <row r="24" spans="2:14" ht="19.5" thickTop="1" x14ac:dyDescent="0.4">
      <c r="B24" s="470" t="s">
        <v>202</v>
      </c>
      <c r="C24" s="480">
        <f>IF(D24="","",COUNTA(B4:B23))</f>
        <v>5</v>
      </c>
      <c r="D24" s="484">
        <f>IF(SUM(D4:D23)&lt;=0,"",SUM(D4:D23))</f>
        <v>285</v>
      </c>
      <c r="E24" s="486" t="s">
        <v>24</v>
      </c>
      <c r="F24" s="130"/>
      <c r="G24" s="131"/>
      <c r="H24" s="471"/>
      <c r="I24" s="472"/>
      <c r="J24" s="132"/>
      <c r="K24" s="133"/>
      <c r="L24" s="133"/>
      <c r="M24" s="133"/>
      <c r="N24" s="134"/>
    </row>
    <row r="25" spans="2:14" ht="19.5" thickBot="1" x14ac:dyDescent="0.45">
      <c r="B25" s="462"/>
      <c r="C25" s="481"/>
      <c r="D25" s="485"/>
      <c r="E25" s="391"/>
      <c r="F25" s="125"/>
      <c r="G25" s="126"/>
      <c r="H25" s="473"/>
      <c r="I25" s="474"/>
      <c r="J25" s="474"/>
      <c r="K25" s="128"/>
      <c r="L25" s="128"/>
      <c r="M25" s="128"/>
      <c r="N25" s="129"/>
    </row>
    <row r="28" spans="2:14" ht="19.5" thickBot="1" x14ac:dyDescent="0.45">
      <c r="B28" s="2" t="s">
        <v>203</v>
      </c>
    </row>
    <row r="29" spans="2:14" ht="19.5" thickBot="1" x14ac:dyDescent="0.45">
      <c r="B29" s="116" t="s">
        <v>140</v>
      </c>
      <c r="C29" s="117" t="s">
        <v>139</v>
      </c>
      <c r="D29" s="117" t="s">
        <v>138</v>
      </c>
      <c r="E29" s="117" t="s">
        <v>137</v>
      </c>
      <c r="F29" s="382" t="s">
        <v>135</v>
      </c>
      <c r="G29" s="382"/>
      <c r="H29" s="382" t="s">
        <v>136</v>
      </c>
      <c r="I29" s="382"/>
      <c r="J29" s="382"/>
      <c r="K29" s="382"/>
      <c r="L29" s="382"/>
      <c r="M29" s="382"/>
      <c r="N29" s="383"/>
    </row>
    <row r="30" spans="2:14" x14ac:dyDescent="0.4">
      <c r="B30" s="460" t="s">
        <v>204</v>
      </c>
      <c r="C30" s="338" t="s">
        <v>205</v>
      </c>
      <c r="D30" s="475">
        <f>IF(L31="","",ROUNDUP(L31,0))</f>
        <v>28</v>
      </c>
      <c r="E30" s="336" t="s">
        <v>30</v>
      </c>
      <c r="F30" s="118"/>
      <c r="G30" s="119"/>
      <c r="H30" s="403" t="s">
        <v>207</v>
      </c>
      <c r="I30" s="404"/>
      <c r="J30" s="120"/>
      <c r="K30" s="79"/>
      <c r="L30" s="79"/>
      <c r="M30" s="79"/>
      <c r="N30" s="121"/>
    </row>
    <row r="31" spans="2:14" x14ac:dyDescent="0.4">
      <c r="B31" s="461"/>
      <c r="C31" s="378"/>
      <c r="D31" s="443"/>
      <c r="E31" s="380"/>
      <c r="F31" s="94" t="s">
        <v>289</v>
      </c>
      <c r="G31" s="97"/>
      <c r="H31" s="465" t="s">
        <v>208</v>
      </c>
      <c r="I31" s="466"/>
      <c r="J31" s="466"/>
      <c r="K31" s="96"/>
      <c r="L31" s="135">
        <f>IF(超過材積配分表!E80=0,"",超過材積配分表!E80)</f>
        <v>28</v>
      </c>
      <c r="M31" s="96"/>
      <c r="N31" s="124"/>
    </row>
    <row r="32" spans="2:14" x14ac:dyDescent="0.4">
      <c r="B32" s="461"/>
      <c r="C32" s="341" t="s">
        <v>206</v>
      </c>
      <c r="D32" s="449">
        <f>IF(L33="","",ROUNDUP(L33,0))</f>
        <v>28</v>
      </c>
      <c r="E32" s="321" t="s">
        <v>30</v>
      </c>
      <c r="F32" s="85"/>
      <c r="G32" s="115"/>
      <c r="H32" s="372" t="s">
        <v>207</v>
      </c>
      <c r="I32" s="373"/>
      <c r="J32" s="89"/>
      <c r="K32" s="2"/>
      <c r="L32" s="2"/>
      <c r="M32" s="2"/>
      <c r="N32" s="122"/>
    </row>
    <row r="33" spans="2:14" ht="19.5" thickBot="1" x14ac:dyDescent="0.45">
      <c r="B33" s="462"/>
      <c r="C33" s="482"/>
      <c r="D33" s="483"/>
      <c r="E33" s="391"/>
      <c r="F33" s="125" t="s">
        <v>289</v>
      </c>
      <c r="G33" s="126"/>
      <c r="H33" s="473" t="s">
        <v>208</v>
      </c>
      <c r="I33" s="474"/>
      <c r="J33" s="474"/>
      <c r="K33" s="128"/>
      <c r="L33" s="203">
        <f>IF(超過材積配分表!E80=0,"",超過材積配分表!E80)</f>
        <v>28</v>
      </c>
      <c r="M33" s="128"/>
      <c r="N33" s="129"/>
    </row>
  </sheetData>
  <mergeCells count="81">
    <mergeCell ref="H10:N10"/>
    <mergeCell ref="C20:C21"/>
    <mergeCell ref="D20:D21"/>
    <mergeCell ref="E20:E21"/>
    <mergeCell ref="H12:N12"/>
    <mergeCell ref="H13:J13"/>
    <mergeCell ref="C6:C7"/>
    <mergeCell ref="D6:D7"/>
    <mergeCell ref="E6:E7"/>
    <mergeCell ref="C14:C15"/>
    <mergeCell ref="D14:D15"/>
    <mergeCell ref="C8:C9"/>
    <mergeCell ref="D8:D9"/>
    <mergeCell ref="E8:E9"/>
    <mergeCell ref="E12:E13"/>
    <mergeCell ref="H6:N6"/>
    <mergeCell ref="H8:N8"/>
    <mergeCell ref="F3:G3"/>
    <mergeCell ref="H3:N3"/>
    <mergeCell ref="H5:J5"/>
    <mergeCell ref="B4:B5"/>
    <mergeCell ref="C4:C5"/>
    <mergeCell ref="D4:D5"/>
    <mergeCell ref="E4:E5"/>
    <mergeCell ref="H4:N4"/>
    <mergeCell ref="B14:B15"/>
    <mergeCell ref="H14:I14"/>
    <mergeCell ref="H15:J15"/>
    <mergeCell ref="B6:B7"/>
    <mergeCell ref="H7:J7"/>
    <mergeCell ref="B8:B9"/>
    <mergeCell ref="H9:J9"/>
    <mergeCell ref="E14:E15"/>
    <mergeCell ref="C10:C11"/>
    <mergeCell ref="D10:D11"/>
    <mergeCell ref="E10:E11"/>
    <mergeCell ref="C12:C13"/>
    <mergeCell ref="D12:D13"/>
    <mergeCell ref="B10:B11"/>
    <mergeCell ref="H11:J11"/>
    <mergeCell ref="B12:B13"/>
    <mergeCell ref="F29:G29"/>
    <mergeCell ref="H29:N29"/>
    <mergeCell ref="H31:J31"/>
    <mergeCell ref="H32:I32"/>
    <mergeCell ref="H33:J33"/>
    <mergeCell ref="E22:E23"/>
    <mergeCell ref="C24:C25"/>
    <mergeCell ref="C32:C33"/>
    <mergeCell ref="D32:D33"/>
    <mergeCell ref="E32:E33"/>
    <mergeCell ref="D24:D25"/>
    <mergeCell ref="E24:E25"/>
    <mergeCell ref="B16:B17"/>
    <mergeCell ref="H16:I16"/>
    <mergeCell ref="H17:J17"/>
    <mergeCell ref="B18:B19"/>
    <mergeCell ref="H18:I18"/>
    <mergeCell ref="H19:J19"/>
    <mergeCell ref="C18:C19"/>
    <mergeCell ref="D18:D19"/>
    <mergeCell ref="E18:E19"/>
    <mergeCell ref="C16:C17"/>
    <mergeCell ref="D16:D17"/>
    <mergeCell ref="E16:E17"/>
    <mergeCell ref="B30:B33"/>
    <mergeCell ref="B20:B21"/>
    <mergeCell ref="H21:J21"/>
    <mergeCell ref="B22:B23"/>
    <mergeCell ref="H22:I22"/>
    <mergeCell ref="H23:J23"/>
    <mergeCell ref="B24:B25"/>
    <mergeCell ref="H24:I24"/>
    <mergeCell ref="H25:J25"/>
    <mergeCell ref="C30:C31"/>
    <mergeCell ref="D30:D31"/>
    <mergeCell ref="E30:E31"/>
    <mergeCell ref="H30:I30"/>
    <mergeCell ref="H20:I20"/>
    <mergeCell ref="C22:C23"/>
    <mergeCell ref="D22:D23"/>
  </mergeCells>
  <phoneticPr fontId="1"/>
  <pageMargins left="0.74803149606299213" right="0.55118110236220474" top="0.74803149606299213" bottom="0.74803149606299213" header="0.31496062992125984" footer="0.31496062992125984"/>
  <pageSetup paperSize="9" scale="71"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DDFB-62E5-4418-AB7E-4CC158DE9A5A}">
  <sheetPr>
    <tabColor rgb="FF00B0F0"/>
    <pageSetUpPr fitToPage="1"/>
  </sheetPr>
  <dimension ref="B1:W80"/>
  <sheetViews>
    <sheetView showGridLines="0" view="pageBreakPreview" topLeftCell="A52" zoomScale="115" zoomScaleNormal="100" zoomScaleSheetLayoutView="115" workbookViewId="0">
      <selection activeCell="R9" sqref="R9"/>
    </sheetView>
  </sheetViews>
  <sheetFormatPr defaultRowHeight="26.25" customHeight="1" x14ac:dyDescent="0.4"/>
  <cols>
    <col min="1" max="1" width="9" style="210"/>
    <col min="2" max="2" width="7" style="210" customWidth="1"/>
    <col min="3" max="4" width="9" style="210"/>
    <col min="5" max="5" width="7.375" style="210" bestFit="1" customWidth="1"/>
    <col min="6" max="6" width="10.75" style="210" bestFit="1" customWidth="1"/>
    <col min="7" max="7" width="10.75" style="210" customWidth="1"/>
    <col min="8" max="8" width="10.75" style="210" bestFit="1" customWidth="1"/>
    <col min="9" max="9" width="17.25" style="210" hidden="1" customWidth="1"/>
    <col min="10" max="10" width="11.75" style="210" bestFit="1" customWidth="1"/>
    <col min="11" max="11" width="20.5" style="210" hidden="1" customWidth="1"/>
    <col min="12" max="12" width="10.75" style="210" bestFit="1" customWidth="1"/>
    <col min="13" max="13" width="11.625" style="210" bestFit="1" customWidth="1"/>
    <col min="14" max="14" width="8.75" style="210" customWidth="1"/>
    <col min="15" max="15" width="9.125" style="210" customWidth="1"/>
    <col min="16" max="16" width="8.625" style="210" customWidth="1"/>
    <col min="17" max="19" width="9" style="210" customWidth="1"/>
    <col min="20" max="20" width="0" style="210" hidden="1" customWidth="1"/>
    <col min="21" max="23" width="9" style="212"/>
    <col min="24" max="16384" width="9" style="210"/>
  </cols>
  <sheetData>
    <row r="1" spans="2:23" ht="23.1" customHeight="1" x14ac:dyDescent="0.4">
      <c r="B1" s="209" t="s">
        <v>271</v>
      </c>
      <c r="L1" s="211" t="str">
        <f>IF(数量集計表!I1="","",数量集計表!I1)</f>
        <v>伊丹沢Ⅱ工区</v>
      </c>
    </row>
    <row r="2" spans="2:23" ht="23.1" customHeight="1" x14ac:dyDescent="0.4">
      <c r="B2" s="209" t="s">
        <v>276</v>
      </c>
      <c r="D2" s="502" t="str">
        <f>IF(E37&gt;0,O37*100&amp;"m3×80％=","")</f>
        <v>1400m3×80％=</v>
      </c>
      <c r="E2" s="502"/>
      <c r="F2" s="213">
        <f>IF(E37&gt;0,ROUNDDOWN(E37*0.8*100,0),"")</f>
        <v>1120</v>
      </c>
      <c r="H2" s="214"/>
    </row>
    <row r="3" spans="2:23" ht="23.1" customHeight="1" thickBot="1" x14ac:dyDescent="0.45">
      <c r="B3" s="210" t="s">
        <v>234</v>
      </c>
    </row>
    <row r="4" spans="2:23" ht="23.1" customHeight="1" x14ac:dyDescent="0.4">
      <c r="B4" s="496" t="s">
        <v>235</v>
      </c>
      <c r="C4" s="498" t="s">
        <v>236</v>
      </c>
      <c r="D4" s="498" t="s">
        <v>41</v>
      </c>
      <c r="E4" s="500" t="s">
        <v>237</v>
      </c>
      <c r="F4" s="500" t="s">
        <v>238</v>
      </c>
      <c r="G4" s="215" t="s">
        <v>239</v>
      </c>
      <c r="H4" s="215" t="s">
        <v>240</v>
      </c>
      <c r="I4" s="500" t="s">
        <v>241</v>
      </c>
      <c r="J4" s="215" t="s">
        <v>242</v>
      </c>
      <c r="K4" s="500" t="s">
        <v>243</v>
      </c>
      <c r="L4" s="215" t="s">
        <v>244</v>
      </c>
      <c r="M4" s="503" t="s">
        <v>245</v>
      </c>
      <c r="U4" s="210"/>
      <c r="V4" s="210"/>
      <c r="W4" s="210"/>
    </row>
    <row r="5" spans="2:23" ht="23.1" customHeight="1" x14ac:dyDescent="0.4">
      <c r="B5" s="497"/>
      <c r="C5" s="499"/>
      <c r="D5" s="499"/>
      <c r="E5" s="501"/>
      <c r="F5" s="499"/>
      <c r="G5" s="216" t="s">
        <v>246</v>
      </c>
      <c r="H5" s="216" t="s">
        <v>247</v>
      </c>
      <c r="I5" s="501"/>
      <c r="J5" s="216" t="s">
        <v>248</v>
      </c>
      <c r="K5" s="501"/>
      <c r="L5" s="216" t="s">
        <v>249</v>
      </c>
      <c r="M5" s="504"/>
      <c r="U5" s="210"/>
      <c r="V5" s="210"/>
      <c r="W5" s="210"/>
    </row>
    <row r="6" spans="2:23" ht="23.1" customHeight="1" x14ac:dyDescent="0.4">
      <c r="B6" s="217">
        <v>1</v>
      </c>
      <c r="C6" s="218" t="str">
        <f>IF(B6="","","間　伐")</f>
        <v>間　伐</v>
      </c>
      <c r="D6" s="219" t="s">
        <v>275</v>
      </c>
      <c r="E6" s="220">
        <f>'森林整備(スギ・ヒノキ)'!J4</f>
        <v>1.06</v>
      </c>
      <c r="F6" s="221">
        <f>'森林整備(スギ・ヒノキ)'!L11</f>
        <v>98</v>
      </c>
      <c r="G6" s="202">
        <f t="shared" ref="G6" si="0">IF(F6&gt;ROUND(E6*80,0),ROUND(F6-E6*80,0),"")</f>
        <v>13</v>
      </c>
      <c r="H6" s="202" t="str">
        <f t="shared" ref="H6" si="1">IF(F6&lt;=ROUND(E6*80,0),ROUND(E6*80-F6,0),"")</f>
        <v/>
      </c>
      <c r="I6" s="222" t="str">
        <f t="shared" ref="I6:I31" si="2">IF(G6&lt;&gt;"",FIXED(G6,2)&amp;"/"&amp;FIXED($G$37,2),"")</f>
        <v>13.00/115.00</v>
      </c>
      <c r="J6" s="223">
        <f t="shared" ref="J6:J31" si="3">IF(G6&lt;&gt;"",ROUND(G6/$G$37*100,4),"")</f>
        <v>11.3043</v>
      </c>
      <c r="K6" s="222" t="str">
        <f t="shared" ref="K6:K31" si="4">IF(J6&lt;&gt;"",FIXED($H$38,2)&amp;"*"&amp;FIXED(J6,3)&amp;"/100","")</f>
        <v>0.00*11.304/100</v>
      </c>
      <c r="L6" s="202">
        <f t="shared" ref="L6:L31" si="5">IF(J6&lt;&gt;"",ROUND($H$38*J6/100,2),"")</f>
        <v>0</v>
      </c>
      <c r="M6" s="224">
        <f>SUM(F6)-SUM(L6)</f>
        <v>98</v>
      </c>
      <c r="U6" s="210"/>
      <c r="V6" s="210"/>
      <c r="W6" s="210"/>
    </row>
    <row r="7" spans="2:23" ht="23.1" customHeight="1" x14ac:dyDescent="0.4">
      <c r="B7" s="217">
        <v>2</v>
      </c>
      <c r="C7" s="218" t="str">
        <f t="shared" ref="C7:C31" si="6">IF(B7="","","間　伐")</f>
        <v>間　伐</v>
      </c>
      <c r="D7" s="219" t="s">
        <v>279</v>
      </c>
      <c r="E7" s="220">
        <f>'森林整備(スギ・ヒノキ)'!J15</f>
        <v>0.06</v>
      </c>
      <c r="F7" s="221">
        <f>'森林整備(スギ・ヒノキ)'!L22</f>
        <v>5</v>
      </c>
      <c r="G7" s="202" t="str">
        <f t="shared" ref="G7:G31" si="7">IF(F7&gt;ROUND(E7*80,0),ROUND(F7-E7*80,0),"")</f>
        <v/>
      </c>
      <c r="H7" s="202">
        <f t="shared" ref="H7:H31" si="8">IF(F7&lt;=ROUND(E7*80,0),ROUND(E7*80-F7,0),"")</f>
        <v>0</v>
      </c>
      <c r="I7" s="222" t="str">
        <f t="shared" si="2"/>
        <v/>
      </c>
      <c r="J7" s="223" t="str">
        <f t="shared" si="3"/>
        <v/>
      </c>
      <c r="K7" s="222" t="str">
        <f t="shared" si="4"/>
        <v/>
      </c>
      <c r="L7" s="202" t="str">
        <f t="shared" si="5"/>
        <v/>
      </c>
      <c r="M7" s="224">
        <f t="shared" ref="M7" si="9">SUM(F7)-SUM(L7)</f>
        <v>5</v>
      </c>
      <c r="U7" s="210"/>
      <c r="V7" s="210"/>
      <c r="W7" s="210"/>
    </row>
    <row r="8" spans="2:23" ht="23.1" customHeight="1" x14ac:dyDescent="0.4">
      <c r="B8" s="217">
        <v>4</v>
      </c>
      <c r="C8" s="218" t="str">
        <f t="shared" si="6"/>
        <v>間　伐</v>
      </c>
      <c r="D8" s="219" t="s">
        <v>275</v>
      </c>
      <c r="E8" s="220">
        <f>'森林整備(スギ・ヒノキ)'!J26</f>
        <v>0.45</v>
      </c>
      <c r="F8" s="221">
        <f>'森林整備(スギ・ヒノキ)'!L33</f>
        <v>20</v>
      </c>
      <c r="G8" s="202" t="str">
        <f t="shared" si="7"/>
        <v/>
      </c>
      <c r="H8" s="202">
        <f t="shared" si="8"/>
        <v>16</v>
      </c>
      <c r="I8" s="222" t="str">
        <f t="shared" si="2"/>
        <v/>
      </c>
      <c r="J8" s="223" t="str">
        <f t="shared" si="3"/>
        <v/>
      </c>
      <c r="K8" s="222" t="str">
        <f t="shared" si="4"/>
        <v/>
      </c>
      <c r="L8" s="202" t="str">
        <f t="shared" si="5"/>
        <v/>
      </c>
      <c r="M8" s="224">
        <f t="shared" ref="M8:M26" si="10">SUM(F8)-SUM(L8)</f>
        <v>20</v>
      </c>
      <c r="U8" s="210"/>
      <c r="V8" s="210"/>
      <c r="W8" s="210"/>
    </row>
    <row r="9" spans="2:23" ht="23.1" customHeight="1" x14ac:dyDescent="0.4">
      <c r="B9" s="217">
        <v>5</v>
      </c>
      <c r="C9" s="218" t="str">
        <f t="shared" si="6"/>
        <v>間　伐</v>
      </c>
      <c r="D9" s="219" t="s">
        <v>365</v>
      </c>
      <c r="E9" s="220">
        <f>'森林整備(スギ・ヒノキ)'!J37</f>
        <v>0.08</v>
      </c>
      <c r="F9" s="221">
        <f>'森林整備(スギ・ヒノキ)'!L44</f>
        <v>4</v>
      </c>
      <c r="G9" s="202" t="str">
        <f t="shared" si="7"/>
        <v/>
      </c>
      <c r="H9" s="202">
        <f t="shared" si="8"/>
        <v>2</v>
      </c>
      <c r="I9" s="222" t="str">
        <f t="shared" si="2"/>
        <v/>
      </c>
      <c r="J9" s="223" t="str">
        <f t="shared" si="3"/>
        <v/>
      </c>
      <c r="K9" s="222" t="str">
        <f t="shared" si="4"/>
        <v/>
      </c>
      <c r="L9" s="202" t="str">
        <f t="shared" si="5"/>
        <v/>
      </c>
      <c r="M9" s="224">
        <f t="shared" si="10"/>
        <v>4</v>
      </c>
      <c r="U9" s="210"/>
      <c r="V9" s="210"/>
      <c r="W9" s="210"/>
    </row>
    <row r="10" spans="2:23" ht="23.1" customHeight="1" x14ac:dyDescent="0.4">
      <c r="B10" s="217">
        <v>6</v>
      </c>
      <c r="C10" s="218" t="str">
        <f t="shared" si="6"/>
        <v>間　伐</v>
      </c>
      <c r="D10" s="219" t="s">
        <v>279</v>
      </c>
      <c r="E10" s="220">
        <f>'森林整備(スギ・ヒノキ)'!J48</f>
        <v>0.04</v>
      </c>
      <c r="F10" s="221">
        <f>'森林整備(スギ・ヒノキ)'!L55</f>
        <v>5</v>
      </c>
      <c r="G10" s="202">
        <f t="shared" si="7"/>
        <v>2</v>
      </c>
      <c r="H10" s="202" t="str">
        <f t="shared" si="8"/>
        <v/>
      </c>
      <c r="I10" s="222" t="str">
        <f t="shared" si="2"/>
        <v>2.00/115.00</v>
      </c>
      <c r="J10" s="223">
        <f t="shared" si="3"/>
        <v>1.7391000000000001</v>
      </c>
      <c r="K10" s="222" t="str">
        <f t="shared" si="4"/>
        <v>0.00*1.739/100</v>
      </c>
      <c r="L10" s="202">
        <f t="shared" si="5"/>
        <v>0</v>
      </c>
      <c r="M10" s="224">
        <f t="shared" si="10"/>
        <v>5</v>
      </c>
      <c r="U10" s="210"/>
      <c r="V10" s="210"/>
      <c r="W10" s="210"/>
    </row>
    <row r="11" spans="2:23" ht="23.1" customHeight="1" x14ac:dyDescent="0.4">
      <c r="B11" s="217">
        <v>8</v>
      </c>
      <c r="C11" s="218" t="str">
        <f t="shared" si="6"/>
        <v>間　伐</v>
      </c>
      <c r="D11" s="219" t="s">
        <v>275</v>
      </c>
      <c r="E11" s="220">
        <f>'森林整備(スギ・ヒノキ)'!J59</f>
        <v>0.32</v>
      </c>
      <c r="F11" s="221">
        <f>'森林整備(スギ・ヒノキ)'!L66</f>
        <v>23</v>
      </c>
      <c r="G11" s="202" t="str">
        <f t="shared" si="7"/>
        <v/>
      </c>
      <c r="H11" s="202">
        <f t="shared" si="8"/>
        <v>3</v>
      </c>
      <c r="I11" s="222" t="str">
        <f t="shared" si="2"/>
        <v/>
      </c>
      <c r="J11" s="223" t="str">
        <f t="shared" si="3"/>
        <v/>
      </c>
      <c r="K11" s="222" t="str">
        <f t="shared" si="4"/>
        <v/>
      </c>
      <c r="L11" s="202" t="str">
        <f t="shared" si="5"/>
        <v/>
      </c>
      <c r="M11" s="224">
        <f t="shared" si="10"/>
        <v>23</v>
      </c>
      <c r="U11" s="210"/>
      <c r="V11" s="210"/>
      <c r="W11" s="210"/>
    </row>
    <row r="12" spans="2:23" ht="23.1" customHeight="1" x14ac:dyDescent="0.4">
      <c r="B12" s="217">
        <v>9</v>
      </c>
      <c r="C12" s="218" t="str">
        <f t="shared" si="6"/>
        <v>間　伐</v>
      </c>
      <c r="D12" s="219" t="s">
        <v>275</v>
      </c>
      <c r="E12" s="220">
        <f>'森林整備(スギ・ヒノキ)'!J70</f>
        <v>0.06</v>
      </c>
      <c r="F12" s="221">
        <f>'森林整備(スギ・ヒノキ)'!L77</f>
        <v>5</v>
      </c>
      <c r="G12" s="202" t="str">
        <f t="shared" si="7"/>
        <v/>
      </c>
      <c r="H12" s="202">
        <f t="shared" si="8"/>
        <v>0</v>
      </c>
      <c r="I12" s="222" t="str">
        <f t="shared" si="2"/>
        <v/>
      </c>
      <c r="J12" s="223" t="str">
        <f t="shared" si="3"/>
        <v/>
      </c>
      <c r="K12" s="222" t="str">
        <f t="shared" si="4"/>
        <v/>
      </c>
      <c r="L12" s="202" t="str">
        <f t="shared" si="5"/>
        <v/>
      </c>
      <c r="M12" s="224">
        <f t="shared" si="10"/>
        <v>5</v>
      </c>
      <c r="U12" s="210"/>
      <c r="V12" s="210"/>
      <c r="W12" s="210"/>
    </row>
    <row r="13" spans="2:23" ht="23.1" customHeight="1" x14ac:dyDescent="0.4">
      <c r="B13" s="217">
        <v>10</v>
      </c>
      <c r="C13" s="218" t="str">
        <f t="shared" si="6"/>
        <v>間　伐</v>
      </c>
      <c r="D13" s="219" t="s">
        <v>279</v>
      </c>
      <c r="E13" s="220">
        <f>'森林整備(スギ・ヒノキ)'!J81</f>
        <v>0.13</v>
      </c>
      <c r="F13" s="221">
        <f>'森林整備(スギ・ヒノキ)'!L88</f>
        <v>9</v>
      </c>
      <c r="G13" s="202" t="str">
        <f t="shared" si="7"/>
        <v/>
      </c>
      <c r="H13" s="202">
        <f t="shared" si="8"/>
        <v>1</v>
      </c>
      <c r="I13" s="222" t="str">
        <f t="shared" si="2"/>
        <v/>
      </c>
      <c r="J13" s="223" t="str">
        <f t="shared" si="3"/>
        <v/>
      </c>
      <c r="K13" s="222" t="str">
        <f t="shared" si="4"/>
        <v/>
      </c>
      <c r="L13" s="202" t="str">
        <f t="shared" si="5"/>
        <v/>
      </c>
      <c r="M13" s="224">
        <f t="shared" si="10"/>
        <v>9</v>
      </c>
      <c r="U13" s="210"/>
      <c r="V13" s="210"/>
      <c r="W13" s="210"/>
    </row>
    <row r="14" spans="2:23" ht="23.1" customHeight="1" x14ac:dyDescent="0.4">
      <c r="B14" s="217">
        <v>11</v>
      </c>
      <c r="C14" s="218" t="str">
        <f t="shared" si="6"/>
        <v>間　伐</v>
      </c>
      <c r="D14" s="219" t="s">
        <v>275</v>
      </c>
      <c r="E14" s="220">
        <f>'森林整備(スギ・ヒノキ)'!J92</f>
        <v>0.77</v>
      </c>
      <c r="F14" s="221">
        <f>'森林整備(スギ・ヒノキ)'!L99</f>
        <v>66</v>
      </c>
      <c r="G14" s="202">
        <f t="shared" si="7"/>
        <v>4</v>
      </c>
      <c r="H14" s="202" t="str">
        <f t="shared" si="8"/>
        <v/>
      </c>
      <c r="I14" s="222" t="str">
        <f t="shared" si="2"/>
        <v>4.00/115.00</v>
      </c>
      <c r="J14" s="223">
        <f t="shared" si="3"/>
        <v>3.4782999999999999</v>
      </c>
      <c r="K14" s="222" t="str">
        <f t="shared" si="4"/>
        <v>0.00*3.478/100</v>
      </c>
      <c r="L14" s="202">
        <f t="shared" si="5"/>
        <v>0</v>
      </c>
      <c r="M14" s="224">
        <f t="shared" si="10"/>
        <v>66</v>
      </c>
      <c r="U14" s="210"/>
      <c r="V14" s="210"/>
      <c r="W14" s="210"/>
    </row>
    <row r="15" spans="2:23" ht="23.1" customHeight="1" x14ac:dyDescent="0.4">
      <c r="B15" s="217">
        <v>13</v>
      </c>
      <c r="C15" s="218" t="str">
        <f t="shared" si="6"/>
        <v>間　伐</v>
      </c>
      <c r="D15" s="219" t="s">
        <v>279</v>
      </c>
      <c r="E15" s="220">
        <f>'森林整備(スギ・ヒノキ)'!J103</f>
        <v>0.09</v>
      </c>
      <c r="F15" s="221">
        <f>'森林整備(スギ・ヒノキ)'!L110</f>
        <v>9</v>
      </c>
      <c r="G15" s="202">
        <f t="shared" si="7"/>
        <v>2</v>
      </c>
      <c r="H15" s="202" t="str">
        <f t="shared" si="8"/>
        <v/>
      </c>
      <c r="I15" s="222" t="str">
        <f t="shared" si="2"/>
        <v>2.00/115.00</v>
      </c>
      <c r="J15" s="223">
        <f t="shared" si="3"/>
        <v>1.7391000000000001</v>
      </c>
      <c r="K15" s="222" t="str">
        <f t="shared" si="4"/>
        <v>0.00*1.739/100</v>
      </c>
      <c r="L15" s="202">
        <f t="shared" si="5"/>
        <v>0</v>
      </c>
      <c r="M15" s="224">
        <f t="shared" si="10"/>
        <v>9</v>
      </c>
      <c r="U15" s="210"/>
      <c r="V15" s="210"/>
      <c r="W15" s="210"/>
    </row>
    <row r="16" spans="2:23" ht="23.1" customHeight="1" x14ac:dyDescent="0.4">
      <c r="B16" s="217">
        <v>15</v>
      </c>
      <c r="C16" s="218" t="str">
        <f t="shared" si="6"/>
        <v>間　伐</v>
      </c>
      <c r="D16" s="219" t="s">
        <v>275</v>
      </c>
      <c r="E16" s="220">
        <f>'森林整備(スギ・ヒノキ)'!J114</f>
        <v>2.0099999999999998</v>
      </c>
      <c r="F16" s="221">
        <f>'森林整備(スギ・ヒノキ)'!L121</f>
        <v>80</v>
      </c>
      <c r="G16" s="202" t="str">
        <f t="shared" si="7"/>
        <v/>
      </c>
      <c r="H16" s="202">
        <f t="shared" si="8"/>
        <v>81</v>
      </c>
      <c r="I16" s="222" t="str">
        <f t="shared" si="2"/>
        <v/>
      </c>
      <c r="J16" s="223" t="str">
        <f t="shared" si="3"/>
        <v/>
      </c>
      <c r="K16" s="222" t="str">
        <f t="shared" si="4"/>
        <v/>
      </c>
      <c r="L16" s="202" t="str">
        <f t="shared" si="5"/>
        <v/>
      </c>
      <c r="M16" s="224">
        <f t="shared" si="10"/>
        <v>80</v>
      </c>
      <c r="U16" s="210"/>
      <c r="V16" s="210"/>
      <c r="W16" s="210"/>
    </row>
    <row r="17" spans="2:23" ht="23.1" customHeight="1" x14ac:dyDescent="0.4">
      <c r="B17" s="217">
        <v>16</v>
      </c>
      <c r="C17" s="218" t="str">
        <f t="shared" si="6"/>
        <v>間　伐</v>
      </c>
      <c r="D17" s="219" t="s">
        <v>279</v>
      </c>
      <c r="E17" s="220">
        <f>'森林整備(スギ・ヒノキ)'!J125</f>
        <v>0.16</v>
      </c>
      <c r="F17" s="221">
        <f>'森林整備(スギ・ヒノキ)'!L132</f>
        <v>21</v>
      </c>
      <c r="G17" s="202">
        <f t="shared" si="7"/>
        <v>8</v>
      </c>
      <c r="H17" s="202" t="str">
        <f t="shared" si="8"/>
        <v/>
      </c>
      <c r="I17" s="222" t="str">
        <f t="shared" si="2"/>
        <v>8.00/115.00</v>
      </c>
      <c r="J17" s="223">
        <f t="shared" si="3"/>
        <v>6.9565000000000001</v>
      </c>
      <c r="K17" s="222" t="str">
        <f t="shared" si="4"/>
        <v>0.00*6.957/100</v>
      </c>
      <c r="L17" s="202">
        <f t="shared" si="5"/>
        <v>0</v>
      </c>
      <c r="M17" s="224">
        <f t="shared" si="10"/>
        <v>21</v>
      </c>
      <c r="U17" s="210"/>
      <c r="V17" s="210"/>
      <c r="W17" s="210"/>
    </row>
    <row r="18" spans="2:23" ht="23.1" customHeight="1" x14ac:dyDescent="0.4">
      <c r="B18" s="217">
        <v>17</v>
      </c>
      <c r="C18" s="218" t="str">
        <f t="shared" si="6"/>
        <v>間　伐</v>
      </c>
      <c r="D18" s="219" t="s">
        <v>279</v>
      </c>
      <c r="E18" s="220">
        <f>'森林整備(スギ・ヒノキ)'!J136</f>
        <v>0.35</v>
      </c>
      <c r="F18" s="221">
        <f>'森林整備(スギ・ヒノキ)'!L143</f>
        <v>33</v>
      </c>
      <c r="G18" s="202">
        <f t="shared" si="7"/>
        <v>5</v>
      </c>
      <c r="H18" s="202" t="str">
        <f t="shared" si="8"/>
        <v/>
      </c>
      <c r="I18" s="222" t="str">
        <f t="shared" si="2"/>
        <v>5.00/115.00</v>
      </c>
      <c r="J18" s="223">
        <f t="shared" si="3"/>
        <v>4.3478000000000003</v>
      </c>
      <c r="K18" s="222" t="str">
        <f t="shared" si="4"/>
        <v>0.00*4.348/100</v>
      </c>
      <c r="L18" s="202">
        <f t="shared" si="5"/>
        <v>0</v>
      </c>
      <c r="M18" s="224">
        <f t="shared" si="10"/>
        <v>33</v>
      </c>
      <c r="U18" s="210"/>
      <c r="V18" s="210"/>
      <c r="W18" s="210"/>
    </row>
    <row r="19" spans="2:23" ht="23.1" customHeight="1" x14ac:dyDescent="0.4">
      <c r="B19" s="217">
        <v>18</v>
      </c>
      <c r="C19" s="218" t="str">
        <f t="shared" si="6"/>
        <v>間　伐</v>
      </c>
      <c r="D19" s="219" t="s">
        <v>279</v>
      </c>
      <c r="E19" s="220">
        <f>'森林整備(スギ・ヒノキ)'!J147</f>
        <v>0.45</v>
      </c>
      <c r="F19" s="221">
        <f>'森林整備(スギ・ヒノキ)'!L154</f>
        <v>23</v>
      </c>
      <c r="G19" s="202" t="str">
        <f t="shared" si="7"/>
        <v/>
      </c>
      <c r="H19" s="202">
        <f t="shared" si="8"/>
        <v>13</v>
      </c>
      <c r="I19" s="222" t="str">
        <f t="shared" si="2"/>
        <v/>
      </c>
      <c r="J19" s="223" t="str">
        <f t="shared" si="3"/>
        <v/>
      </c>
      <c r="K19" s="222" t="str">
        <f t="shared" si="4"/>
        <v/>
      </c>
      <c r="L19" s="202" t="str">
        <f t="shared" si="5"/>
        <v/>
      </c>
      <c r="M19" s="224">
        <f t="shared" si="10"/>
        <v>23</v>
      </c>
      <c r="U19" s="210"/>
      <c r="V19" s="210"/>
      <c r="W19" s="210"/>
    </row>
    <row r="20" spans="2:23" ht="23.1" customHeight="1" x14ac:dyDescent="0.4">
      <c r="B20" s="217">
        <v>19</v>
      </c>
      <c r="C20" s="218" t="str">
        <f t="shared" si="6"/>
        <v>間　伐</v>
      </c>
      <c r="D20" s="219" t="s">
        <v>275</v>
      </c>
      <c r="E20" s="220">
        <f>'森林整備(スギ・ヒノキ)'!J158</f>
        <v>0.09</v>
      </c>
      <c r="F20" s="221">
        <f>'森林整備(スギ・ヒノキ)'!L165</f>
        <v>3</v>
      </c>
      <c r="G20" s="202" t="str">
        <f t="shared" si="7"/>
        <v/>
      </c>
      <c r="H20" s="202">
        <f t="shared" si="8"/>
        <v>4</v>
      </c>
      <c r="I20" s="222" t="str">
        <f t="shared" si="2"/>
        <v/>
      </c>
      <c r="J20" s="223" t="str">
        <f t="shared" si="3"/>
        <v/>
      </c>
      <c r="K20" s="222" t="str">
        <f t="shared" si="4"/>
        <v/>
      </c>
      <c r="L20" s="202" t="str">
        <f t="shared" si="5"/>
        <v/>
      </c>
      <c r="M20" s="224">
        <f t="shared" si="10"/>
        <v>3</v>
      </c>
      <c r="U20" s="210"/>
      <c r="V20" s="210"/>
      <c r="W20" s="210"/>
    </row>
    <row r="21" spans="2:23" ht="23.1" customHeight="1" x14ac:dyDescent="0.4">
      <c r="B21" s="217">
        <v>22</v>
      </c>
      <c r="C21" s="218" t="str">
        <f t="shared" si="6"/>
        <v>間　伐</v>
      </c>
      <c r="D21" s="219" t="s">
        <v>279</v>
      </c>
      <c r="E21" s="220">
        <f>'森林整備(スギ・ヒノキ)'!J169</f>
        <v>0.23</v>
      </c>
      <c r="F21" s="221">
        <f>'森林整備(スギ・ヒノキ)'!L176</f>
        <v>18</v>
      </c>
      <c r="G21" s="202" t="str">
        <f t="shared" si="7"/>
        <v/>
      </c>
      <c r="H21" s="202">
        <f t="shared" si="8"/>
        <v>0</v>
      </c>
      <c r="I21" s="222" t="str">
        <f t="shared" si="2"/>
        <v/>
      </c>
      <c r="J21" s="223" t="str">
        <f t="shared" si="3"/>
        <v/>
      </c>
      <c r="K21" s="222" t="str">
        <f t="shared" si="4"/>
        <v/>
      </c>
      <c r="L21" s="202" t="str">
        <f t="shared" si="5"/>
        <v/>
      </c>
      <c r="M21" s="224">
        <f t="shared" si="10"/>
        <v>18</v>
      </c>
      <c r="U21" s="210"/>
      <c r="V21" s="210"/>
      <c r="W21" s="210"/>
    </row>
    <row r="22" spans="2:23" ht="23.1" customHeight="1" x14ac:dyDescent="0.4">
      <c r="B22" s="217">
        <v>24</v>
      </c>
      <c r="C22" s="218" t="str">
        <f t="shared" si="6"/>
        <v>間　伐</v>
      </c>
      <c r="D22" s="219" t="s">
        <v>279</v>
      </c>
      <c r="E22" s="220">
        <f>'森林整備(スギ・ヒノキ)'!J180</f>
        <v>0.36</v>
      </c>
      <c r="F22" s="221">
        <f>'森林整備(スギ・ヒノキ)'!L187</f>
        <v>37</v>
      </c>
      <c r="G22" s="202">
        <f t="shared" si="7"/>
        <v>8</v>
      </c>
      <c r="H22" s="202" t="str">
        <f t="shared" si="8"/>
        <v/>
      </c>
      <c r="I22" s="222" t="str">
        <f t="shared" si="2"/>
        <v>8.00/115.00</v>
      </c>
      <c r="J22" s="223">
        <f t="shared" si="3"/>
        <v>6.9565000000000001</v>
      </c>
      <c r="K22" s="222" t="str">
        <f t="shared" si="4"/>
        <v>0.00*6.957/100</v>
      </c>
      <c r="L22" s="202">
        <f t="shared" si="5"/>
        <v>0</v>
      </c>
      <c r="M22" s="224">
        <f t="shared" si="10"/>
        <v>37</v>
      </c>
      <c r="U22" s="210"/>
      <c r="V22" s="210"/>
      <c r="W22" s="210"/>
    </row>
    <row r="23" spans="2:23" ht="23.1" customHeight="1" x14ac:dyDescent="0.4">
      <c r="B23" s="217">
        <v>25</v>
      </c>
      <c r="C23" s="218" t="str">
        <f t="shared" si="6"/>
        <v>間　伐</v>
      </c>
      <c r="D23" s="219" t="s">
        <v>279</v>
      </c>
      <c r="E23" s="220">
        <f>'森林整備(スギ・ヒノキ)'!J191</f>
        <v>0.14000000000000001</v>
      </c>
      <c r="F23" s="221">
        <f>'森林整備(スギ・ヒノキ)'!L198</f>
        <v>10</v>
      </c>
      <c r="G23" s="202" t="str">
        <f t="shared" si="7"/>
        <v/>
      </c>
      <c r="H23" s="202">
        <f t="shared" si="8"/>
        <v>1</v>
      </c>
      <c r="I23" s="222" t="str">
        <f t="shared" si="2"/>
        <v/>
      </c>
      <c r="J23" s="223" t="str">
        <f t="shared" si="3"/>
        <v/>
      </c>
      <c r="K23" s="222" t="str">
        <f t="shared" si="4"/>
        <v/>
      </c>
      <c r="L23" s="202" t="str">
        <f t="shared" si="5"/>
        <v/>
      </c>
      <c r="M23" s="224">
        <f t="shared" si="10"/>
        <v>10</v>
      </c>
      <c r="U23" s="210"/>
      <c r="V23" s="210"/>
      <c r="W23" s="210"/>
    </row>
    <row r="24" spans="2:23" ht="23.1" customHeight="1" x14ac:dyDescent="0.4">
      <c r="B24" s="217">
        <v>27</v>
      </c>
      <c r="C24" s="218" t="str">
        <f t="shared" si="6"/>
        <v>間　伐</v>
      </c>
      <c r="D24" s="219" t="s">
        <v>279</v>
      </c>
      <c r="E24" s="220">
        <f>'森林整備(スギ・ヒノキ)'!J202</f>
        <v>4.41</v>
      </c>
      <c r="F24" s="221">
        <f>'森林整備(スギ・ヒノキ)'!L209</f>
        <v>372</v>
      </c>
      <c r="G24" s="202">
        <f>IF(F24&gt;ROUND(E24*80,0),ROUND(F24-E24*80,0),"")</f>
        <v>19</v>
      </c>
      <c r="H24" s="202" t="str">
        <f t="shared" si="8"/>
        <v/>
      </c>
      <c r="I24" s="222" t="str">
        <f t="shared" si="2"/>
        <v>19.00/115.00</v>
      </c>
      <c r="J24" s="223">
        <f t="shared" si="3"/>
        <v>16.521699999999999</v>
      </c>
      <c r="K24" s="222" t="str">
        <f t="shared" si="4"/>
        <v>0.00*16.522/100</v>
      </c>
      <c r="L24" s="202">
        <f t="shared" si="5"/>
        <v>0</v>
      </c>
      <c r="M24" s="224">
        <f t="shared" si="10"/>
        <v>372</v>
      </c>
      <c r="U24" s="210"/>
      <c r="V24" s="210"/>
      <c r="W24" s="210"/>
    </row>
    <row r="25" spans="2:23" ht="23.1" customHeight="1" x14ac:dyDescent="0.4">
      <c r="B25" s="217">
        <v>29</v>
      </c>
      <c r="C25" s="218" t="str">
        <f t="shared" si="6"/>
        <v>間　伐</v>
      </c>
      <c r="D25" s="219" t="s">
        <v>275</v>
      </c>
      <c r="E25" s="220">
        <f>'森林整備(スギ・ヒノキ)'!J213</f>
        <v>0.06</v>
      </c>
      <c r="F25" s="221">
        <f>'森林整備(スギ・ヒノキ)'!L220</f>
        <v>3</v>
      </c>
      <c r="G25" s="202" t="str">
        <f t="shared" si="7"/>
        <v/>
      </c>
      <c r="H25" s="202">
        <f t="shared" si="8"/>
        <v>2</v>
      </c>
      <c r="I25" s="222" t="str">
        <f t="shared" si="2"/>
        <v/>
      </c>
      <c r="J25" s="223" t="str">
        <f t="shared" si="3"/>
        <v/>
      </c>
      <c r="K25" s="222" t="str">
        <f t="shared" si="4"/>
        <v/>
      </c>
      <c r="L25" s="202" t="str">
        <f t="shared" si="5"/>
        <v/>
      </c>
      <c r="M25" s="224">
        <f t="shared" si="10"/>
        <v>3</v>
      </c>
      <c r="U25" s="210"/>
      <c r="V25" s="210"/>
      <c r="W25" s="210"/>
    </row>
    <row r="26" spans="2:23" ht="23.1" customHeight="1" x14ac:dyDescent="0.4">
      <c r="B26" s="217">
        <v>31</v>
      </c>
      <c r="C26" s="218" t="str">
        <f t="shared" si="6"/>
        <v>間　伐</v>
      </c>
      <c r="D26" s="219" t="s">
        <v>275</v>
      </c>
      <c r="E26" s="220">
        <f>'森林整備(スギ・ヒノキ)'!J224</f>
        <v>0.04</v>
      </c>
      <c r="F26" s="221">
        <f>'森林整備(スギ・ヒノキ)'!L231</f>
        <v>2</v>
      </c>
      <c r="G26" s="202" t="str">
        <f t="shared" si="7"/>
        <v/>
      </c>
      <c r="H26" s="202">
        <f t="shared" si="8"/>
        <v>1</v>
      </c>
      <c r="I26" s="222" t="str">
        <f t="shared" si="2"/>
        <v/>
      </c>
      <c r="J26" s="223" t="str">
        <f t="shared" si="3"/>
        <v/>
      </c>
      <c r="K26" s="222" t="str">
        <f t="shared" si="4"/>
        <v/>
      </c>
      <c r="L26" s="202" t="str">
        <f t="shared" si="5"/>
        <v/>
      </c>
      <c r="M26" s="224">
        <f t="shared" si="10"/>
        <v>2</v>
      </c>
      <c r="U26" s="210"/>
      <c r="V26" s="210"/>
      <c r="W26" s="210"/>
    </row>
    <row r="27" spans="2:23" ht="23.1" customHeight="1" x14ac:dyDescent="0.4">
      <c r="B27" s="217">
        <v>32</v>
      </c>
      <c r="C27" s="218" t="str">
        <f t="shared" si="6"/>
        <v>間　伐</v>
      </c>
      <c r="D27" s="219" t="s">
        <v>275</v>
      </c>
      <c r="E27" s="220">
        <f>'森林整備(スギ・ヒノキ)'!J235</f>
        <v>0.11</v>
      </c>
      <c r="F27" s="221">
        <f>'森林整備(スギ・ヒノキ)'!L242</f>
        <v>9</v>
      </c>
      <c r="G27" s="202" t="str">
        <f t="shared" si="7"/>
        <v/>
      </c>
      <c r="H27" s="202">
        <f t="shared" si="8"/>
        <v>0</v>
      </c>
      <c r="I27" s="222" t="str">
        <f t="shared" si="2"/>
        <v/>
      </c>
      <c r="J27" s="223" t="str">
        <f t="shared" si="3"/>
        <v/>
      </c>
      <c r="K27" s="222" t="str">
        <f t="shared" si="4"/>
        <v/>
      </c>
      <c r="L27" s="202" t="str">
        <f t="shared" si="5"/>
        <v/>
      </c>
      <c r="M27" s="224">
        <f t="shared" ref="M27:M31" si="11">SUM(F27)-SUM(L27)</f>
        <v>9</v>
      </c>
      <c r="U27" s="210"/>
      <c r="V27" s="210"/>
      <c r="W27" s="210"/>
    </row>
    <row r="28" spans="2:23" ht="23.1" customHeight="1" x14ac:dyDescent="0.4">
      <c r="B28" s="217">
        <v>33</v>
      </c>
      <c r="C28" s="218" t="str">
        <f t="shared" si="6"/>
        <v>間　伐</v>
      </c>
      <c r="D28" s="219" t="s">
        <v>275</v>
      </c>
      <c r="E28" s="220">
        <f>'森林整備(スギ・ヒノキ)'!J246</f>
        <v>0.28000000000000003</v>
      </c>
      <c r="F28" s="221">
        <f>'森林整備(スギ・ヒノキ)'!L253</f>
        <v>26</v>
      </c>
      <c r="G28" s="202">
        <f t="shared" si="7"/>
        <v>4</v>
      </c>
      <c r="H28" s="202" t="str">
        <f t="shared" si="8"/>
        <v/>
      </c>
      <c r="I28" s="222" t="str">
        <f t="shared" si="2"/>
        <v>4.00/115.00</v>
      </c>
      <c r="J28" s="223">
        <f t="shared" si="3"/>
        <v>3.4782999999999999</v>
      </c>
      <c r="K28" s="222" t="str">
        <f t="shared" si="4"/>
        <v>0.00*3.478/100</v>
      </c>
      <c r="L28" s="202">
        <f t="shared" si="5"/>
        <v>0</v>
      </c>
      <c r="M28" s="224">
        <f t="shared" si="11"/>
        <v>26</v>
      </c>
      <c r="U28" s="210"/>
      <c r="V28" s="210"/>
      <c r="W28" s="210"/>
    </row>
    <row r="29" spans="2:23" ht="23.1" customHeight="1" x14ac:dyDescent="0.4">
      <c r="B29" s="217">
        <v>34</v>
      </c>
      <c r="C29" s="218" t="str">
        <f t="shared" si="6"/>
        <v>間　伐</v>
      </c>
      <c r="D29" s="219" t="s">
        <v>279</v>
      </c>
      <c r="E29" s="220">
        <f>'森林整備(スギ・ヒノキ)'!J257</f>
        <v>0.44</v>
      </c>
      <c r="F29" s="221">
        <f>'森林整備(スギ・ヒノキ)'!L264</f>
        <v>26</v>
      </c>
      <c r="G29" s="202" t="str">
        <f t="shared" si="7"/>
        <v/>
      </c>
      <c r="H29" s="202">
        <f t="shared" si="8"/>
        <v>9</v>
      </c>
      <c r="I29" s="222" t="str">
        <f t="shared" si="2"/>
        <v/>
      </c>
      <c r="J29" s="223" t="str">
        <f t="shared" si="3"/>
        <v/>
      </c>
      <c r="K29" s="222" t="str">
        <f t="shared" si="4"/>
        <v/>
      </c>
      <c r="L29" s="202" t="str">
        <f t="shared" si="5"/>
        <v/>
      </c>
      <c r="M29" s="224">
        <f t="shared" si="11"/>
        <v>26</v>
      </c>
      <c r="U29" s="210"/>
      <c r="V29" s="210"/>
      <c r="W29" s="210"/>
    </row>
    <row r="30" spans="2:23" ht="23.1" customHeight="1" x14ac:dyDescent="0.4">
      <c r="B30" s="217">
        <v>37</v>
      </c>
      <c r="C30" s="218" t="str">
        <f t="shared" si="6"/>
        <v>間　伐</v>
      </c>
      <c r="D30" s="219" t="s">
        <v>275</v>
      </c>
      <c r="E30" s="220">
        <f>'森林整備(スギ・ヒノキ)'!J268</f>
        <v>0.18</v>
      </c>
      <c r="F30" s="221">
        <f>'森林整備(スギ・ヒノキ)'!L275</f>
        <v>17</v>
      </c>
      <c r="G30" s="202">
        <f t="shared" si="7"/>
        <v>3</v>
      </c>
      <c r="H30" s="202" t="str">
        <f t="shared" si="8"/>
        <v/>
      </c>
      <c r="I30" s="222" t="str">
        <f t="shared" si="2"/>
        <v>3.00/115.00</v>
      </c>
      <c r="J30" s="223">
        <f t="shared" si="3"/>
        <v>2.6086999999999998</v>
      </c>
      <c r="K30" s="222" t="str">
        <f t="shared" si="4"/>
        <v>0.00*2.609/100</v>
      </c>
      <c r="L30" s="202">
        <f t="shared" si="5"/>
        <v>0</v>
      </c>
      <c r="M30" s="224">
        <f t="shared" si="11"/>
        <v>17</v>
      </c>
      <c r="U30" s="210"/>
      <c r="V30" s="210"/>
      <c r="W30" s="210"/>
    </row>
    <row r="31" spans="2:23" ht="23.1" customHeight="1" x14ac:dyDescent="0.4">
      <c r="B31" s="217">
        <v>40</v>
      </c>
      <c r="C31" s="218" t="str">
        <f t="shared" si="6"/>
        <v>間　伐</v>
      </c>
      <c r="D31" s="219" t="s">
        <v>279</v>
      </c>
      <c r="E31" s="220">
        <f>'森林整備(スギ・ヒノキ)'!J279</f>
        <v>0.7</v>
      </c>
      <c r="F31" s="221">
        <f>'森林整備(スギ・ヒノキ)'!L286</f>
        <v>77</v>
      </c>
      <c r="G31" s="202">
        <f t="shared" si="7"/>
        <v>21</v>
      </c>
      <c r="H31" s="202" t="str">
        <f t="shared" si="8"/>
        <v/>
      </c>
      <c r="I31" s="222" t="str">
        <f t="shared" si="2"/>
        <v>21.00/115.00</v>
      </c>
      <c r="J31" s="223">
        <f t="shared" si="3"/>
        <v>18.260899999999999</v>
      </c>
      <c r="K31" s="222" t="str">
        <f t="shared" si="4"/>
        <v>0.00*18.261/100</v>
      </c>
      <c r="L31" s="202">
        <f t="shared" si="5"/>
        <v>0</v>
      </c>
      <c r="M31" s="224">
        <f t="shared" si="11"/>
        <v>77</v>
      </c>
      <c r="U31" s="210"/>
      <c r="V31" s="210"/>
      <c r="W31" s="210"/>
    </row>
    <row r="32" spans="2:23" ht="23.1" customHeight="1" x14ac:dyDescent="0.4">
      <c r="B32" s="217">
        <v>41</v>
      </c>
      <c r="C32" s="218" t="str">
        <f t="shared" ref="C32:C36" si="12">IF(B32="","","間　伐")</f>
        <v>間　伐</v>
      </c>
      <c r="D32" s="219" t="s">
        <v>275</v>
      </c>
      <c r="E32" s="220">
        <f>'森林整備(スギ・ヒノキ)'!J290</f>
        <v>0.06</v>
      </c>
      <c r="F32" s="221">
        <f>'森林整備(スギ・ヒノキ)'!L297</f>
        <v>4</v>
      </c>
      <c r="G32" s="202" t="str">
        <f t="shared" ref="G32:G36" si="13">IF(F32&gt;ROUND(E32*80,0),ROUND(F32-E32*80,0),"")</f>
        <v/>
      </c>
      <c r="H32" s="202">
        <f t="shared" ref="H32:H36" si="14">IF(F32&lt;=ROUND(E32*80,0),ROUND(E32*80-F32,0),"")</f>
        <v>1</v>
      </c>
      <c r="I32" s="222" t="str">
        <f t="shared" ref="I32:I36" si="15">IF(G32&lt;&gt;"",FIXED(G32,2)&amp;"/"&amp;FIXED($G$37,2),"")</f>
        <v/>
      </c>
      <c r="J32" s="223" t="str">
        <f t="shared" ref="J32:J36" si="16">IF(G32&lt;&gt;"",ROUND(G32/$G$37*100,4),"")</f>
        <v/>
      </c>
      <c r="K32" s="222" t="str">
        <f t="shared" ref="K32:K36" si="17">IF(J32&lt;&gt;"",FIXED($H$38,2)&amp;"*"&amp;FIXED(J32,3)&amp;"/100","")</f>
        <v/>
      </c>
      <c r="L32" s="202" t="str">
        <f t="shared" ref="L32:L36" si="18">IF(J32&lt;&gt;"",ROUND($H$38*J32/100,2),"")</f>
        <v/>
      </c>
      <c r="M32" s="224">
        <f t="shared" ref="M32:M36" si="19">SUM(F32)-SUM(L32)</f>
        <v>4</v>
      </c>
      <c r="U32" s="210"/>
      <c r="V32" s="210"/>
      <c r="W32" s="210"/>
    </row>
    <row r="33" spans="2:23" ht="23.1" customHeight="1" x14ac:dyDescent="0.4">
      <c r="B33" s="217">
        <v>43</v>
      </c>
      <c r="C33" s="218" t="str">
        <f t="shared" si="12"/>
        <v>間　伐</v>
      </c>
      <c r="D33" s="219" t="s">
        <v>275</v>
      </c>
      <c r="E33" s="220">
        <f>'森林整備(スギ・ヒノキ)'!J301</f>
        <v>0.21</v>
      </c>
      <c r="F33" s="221">
        <f>'森林整備(スギ・ヒノキ)'!L308</f>
        <v>21</v>
      </c>
      <c r="G33" s="202">
        <f t="shared" si="13"/>
        <v>4</v>
      </c>
      <c r="H33" s="202" t="str">
        <f t="shared" si="14"/>
        <v/>
      </c>
      <c r="I33" s="222" t="str">
        <f t="shared" si="15"/>
        <v>4.00/115.00</v>
      </c>
      <c r="J33" s="223">
        <f t="shared" si="16"/>
        <v>3.4782999999999999</v>
      </c>
      <c r="K33" s="222" t="str">
        <f t="shared" si="17"/>
        <v>0.00*3.478/100</v>
      </c>
      <c r="L33" s="202">
        <f t="shared" si="18"/>
        <v>0</v>
      </c>
      <c r="M33" s="224">
        <f t="shared" si="19"/>
        <v>21</v>
      </c>
      <c r="U33" s="210"/>
      <c r="V33" s="210"/>
      <c r="W33" s="210"/>
    </row>
    <row r="34" spans="2:23" ht="23.1" customHeight="1" x14ac:dyDescent="0.4">
      <c r="B34" s="217">
        <v>45</v>
      </c>
      <c r="C34" s="218" t="str">
        <f t="shared" si="12"/>
        <v>間　伐</v>
      </c>
      <c r="D34" s="219" t="s">
        <v>279</v>
      </c>
      <c r="E34" s="220">
        <f>'森林整備(スギ・ヒノキ)'!J312</f>
        <v>0.2</v>
      </c>
      <c r="F34" s="221">
        <f>'森林整備(スギ・ヒノキ)'!L319</f>
        <v>31</v>
      </c>
      <c r="G34" s="202">
        <f t="shared" si="13"/>
        <v>15</v>
      </c>
      <c r="H34" s="202" t="str">
        <f t="shared" si="14"/>
        <v/>
      </c>
      <c r="I34" s="222" t="str">
        <f t="shared" si="15"/>
        <v>15.00/115.00</v>
      </c>
      <c r="J34" s="223">
        <f t="shared" si="16"/>
        <v>13.0435</v>
      </c>
      <c r="K34" s="222" t="str">
        <f t="shared" si="17"/>
        <v>0.00*13.044/100</v>
      </c>
      <c r="L34" s="202">
        <f t="shared" si="18"/>
        <v>0</v>
      </c>
      <c r="M34" s="224">
        <f t="shared" si="19"/>
        <v>31</v>
      </c>
      <c r="U34" s="210"/>
      <c r="V34" s="210"/>
      <c r="W34" s="210"/>
    </row>
    <row r="35" spans="2:23" ht="23.1" customHeight="1" x14ac:dyDescent="0.4">
      <c r="B35" s="217">
        <v>46</v>
      </c>
      <c r="C35" s="218" t="str">
        <f t="shared" si="12"/>
        <v>間　伐</v>
      </c>
      <c r="D35" s="219" t="s">
        <v>279</v>
      </c>
      <c r="E35" s="220">
        <f>'森林整備(スギ・ヒノキ)'!J323</f>
        <v>0.15</v>
      </c>
      <c r="F35" s="221">
        <f>'森林整備(スギ・ヒノキ)'!L330</f>
        <v>19</v>
      </c>
      <c r="G35" s="202">
        <f t="shared" si="13"/>
        <v>7</v>
      </c>
      <c r="H35" s="202" t="str">
        <f t="shared" si="14"/>
        <v/>
      </c>
      <c r="I35" s="222" t="str">
        <f t="shared" si="15"/>
        <v>7.00/115.00</v>
      </c>
      <c r="J35" s="223">
        <f t="shared" si="16"/>
        <v>6.0869999999999997</v>
      </c>
      <c r="K35" s="222" t="str">
        <f t="shared" si="17"/>
        <v>0.00*6.087/100</v>
      </c>
      <c r="L35" s="202">
        <f t="shared" si="18"/>
        <v>0</v>
      </c>
      <c r="M35" s="224">
        <f t="shared" si="19"/>
        <v>19</v>
      </c>
      <c r="U35" s="210"/>
      <c r="V35" s="210"/>
      <c r="W35" s="210"/>
    </row>
    <row r="36" spans="2:23" ht="23.1" customHeight="1" x14ac:dyDescent="0.4">
      <c r="B36" s="217">
        <v>48</v>
      </c>
      <c r="C36" s="218" t="str">
        <f t="shared" si="12"/>
        <v>間　伐</v>
      </c>
      <c r="D36" s="219" t="s">
        <v>279</v>
      </c>
      <c r="E36" s="220">
        <f>'森林整備(スギ・ヒノキ)'!J334</f>
        <v>0.31</v>
      </c>
      <c r="F36" s="221">
        <f>'森林整備(スギ・ヒノキ)'!L341</f>
        <v>13</v>
      </c>
      <c r="G36" s="202" t="str">
        <f t="shared" si="13"/>
        <v/>
      </c>
      <c r="H36" s="202">
        <f t="shared" si="14"/>
        <v>12</v>
      </c>
      <c r="I36" s="222" t="str">
        <f t="shared" si="15"/>
        <v/>
      </c>
      <c r="J36" s="223" t="str">
        <f t="shared" si="16"/>
        <v/>
      </c>
      <c r="K36" s="222" t="str">
        <f t="shared" si="17"/>
        <v/>
      </c>
      <c r="L36" s="202" t="str">
        <f t="shared" si="18"/>
        <v/>
      </c>
      <c r="M36" s="224">
        <f t="shared" si="19"/>
        <v>13</v>
      </c>
      <c r="U36" s="210"/>
      <c r="V36" s="210"/>
      <c r="W36" s="210"/>
    </row>
    <row r="37" spans="2:23" ht="23.1" customHeight="1" x14ac:dyDescent="0.4">
      <c r="B37" s="225" t="s">
        <v>250</v>
      </c>
      <c r="C37" s="226"/>
      <c r="D37" s="226"/>
      <c r="E37" s="227">
        <f>SUM(E6:E36)</f>
        <v>14</v>
      </c>
      <c r="F37" s="228">
        <f>SUM(F6:F36)</f>
        <v>1089</v>
      </c>
      <c r="G37" s="229">
        <f>SUM(G6:G36)</f>
        <v>115</v>
      </c>
      <c r="H37" s="228">
        <f>SUM(H7:H36)</f>
        <v>146</v>
      </c>
      <c r="I37" s="230"/>
      <c r="J37" s="231">
        <f>SUM(J6:J36)</f>
        <v>100</v>
      </c>
      <c r="K37" s="230" t="str">
        <f>IF(J37&lt;&gt;"",FIXED($H$38,2)&amp;"*"&amp;FIXED(J37,3)&amp;"/100","")</f>
        <v>0.00*100.000/100</v>
      </c>
      <c r="L37" s="229">
        <f>SUM(L6:L36)</f>
        <v>0</v>
      </c>
      <c r="M37" s="232">
        <f>SUM(M6:M36)</f>
        <v>1089</v>
      </c>
      <c r="O37" s="233">
        <f>E37</f>
        <v>14</v>
      </c>
      <c r="U37" s="210"/>
      <c r="V37" s="210"/>
      <c r="W37" s="210"/>
    </row>
    <row r="38" spans="2:23" ht="23.1" customHeight="1" x14ac:dyDescent="0.4">
      <c r="B38" s="234"/>
      <c r="C38" s="218"/>
      <c r="D38" s="218"/>
      <c r="E38" s="235"/>
      <c r="F38" s="236"/>
      <c r="G38" s="237" t="s">
        <v>244</v>
      </c>
      <c r="H38" s="505">
        <f>IF(G37&gt;H37,G37-H37,0)</f>
        <v>0</v>
      </c>
      <c r="I38" s="238"/>
      <c r="J38" s="239"/>
      <c r="K38" s="238"/>
      <c r="L38" s="236"/>
      <c r="M38" s="240"/>
      <c r="U38" s="210"/>
      <c r="V38" s="210"/>
      <c r="W38" s="210"/>
    </row>
    <row r="39" spans="2:23" ht="23.1" customHeight="1" thickBot="1" x14ac:dyDescent="0.45">
      <c r="B39" s="241"/>
      <c r="C39" s="242"/>
      <c r="D39" s="242"/>
      <c r="E39" s="243"/>
      <c r="F39" s="244"/>
      <c r="G39" s="245" t="s">
        <v>251</v>
      </c>
      <c r="H39" s="506"/>
      <c r="I39" s="246"/>
      <c r="J39" s="247"/>
      <c r="K39" s="246"/>
      <c r="L39" s="244"/>
      <c r="M39" s="248"/>
      <c r="U39" s="210"/>
      <c r="V39" s="210"/>
      <c r="W39" s="210"/>
    </row>
    <row r="40" spans="2:23" ht="22.5" customHeight="1" x14ac:dyDescent="0.4">
      <c r="B40" s="509" t="s">
        <v>348</v>
      </c>
      <c r="C40" s="469"/>
      <c r="D40" s="469"/>
      <c r="E40" s="502" t="str">
        <f>IF(E50&gt;0,O52*100&amp;"m3×80％=","")</f>
        <v>517m3×80％=</v>
      </c>
      <c r="F40" s="508"/>
      <c r="G40" s="268">
        <f>IF(E50&gt;0,ROUNDUP(E50*0.8*100,0),"")</f>
        <v>414</v>
      </c>
      <c r="H40" s="251"/>
      <c r="I40" s="252"/>
      <c r="J40" s="233"/>
      <c r="K40" s="252"/>
      <c r="L40" s="510" t="s">
        <v>349</v>
      </c>
      <c r="M40" s="437"/>
      <c r="U40" s="210"/>
      <c r="V40" s="210"/>
      <c r="W40" s="210"/>
    </row>
    <row r="41" spans="2:23" ht="22.5" customHeight="1" thickBot="1" x14ac:dyDescent="0.45">
      <c r="B41" s="210" t="s">
        <v>234</v>
      </c>
      <c r="U41" s="210"/>
      <c r="V41" s="210"/>
      <c r="W41" s="210"/>
    </row>
    <row r="42" spans="2:23" ht="24.95" customHeight="1" x14ac:dyDescent="0.4">
      <c r="B42" s="496" t="s">
        <v>235</v>
      </c>
      <c r="C42" s="498" t="s">
        <v>236</v>
      </c>
      <c r="D42" s="498" t="s">
        <v>41</v>
      </c>
      <c r="E42" s="500" t="s">
        <v>237</v>
      </c>
      <c r="F42" s="500" t="s">
        <v>252</v>
      </c>
      <c r="G42" s="215" t="s">
        <v>239</v>
      </c>
      <c r="H42" s="215" t="s">
        <v>240</v>
      </c>
      <c r="I42" s="500" t="s">
        <v>241</v>
      </c>
      <c r="J42" s="215" t="s">
        <v>242</v>
      </c>
      <c r="K42" s="500" t="s">
        <v>243</v>
      </c>
      <c r="L42" s="215" t="s">
        <v>244</v>
      </c>
      <c r="M42" s="503" t="s">
        <v>245</v>
      </c>
      <c r="U42" s="210"/>
      <c r="V42" s="210"/>
      <c r="W42" s="210"/>
    </row>
    <row r="43" spans="2:23" ht="26.25" customHeight="1" x14ac:dyDescent="0.4">
      <c r="B43" s="497"/>
      <c r="C43" s="499"/>
      <c r="D43" s="507"/>
      <c r="E43" s="501"/>
      <c r="F43" s="499"/>
      <c r="G43" s="216" t="s">
        <v>246</v>
      </c>
      <c r="H43" s="216" t="s">
        <v>247</v>
      </c>
      <c r="I43" s="501"/>
      <c r="J43" s="216" t="s">
        <v>248</v>
      </c>
      <c r="K43" s="501"/>
      <c r="L43" s="216" t="s">
        <v>249</v>
      </c>
      <c r="M43" s="504"/>
      <c r="U43" s="210"/>
      <c r="V43" s="210"/>
      <c r="W43" s="210"/>
    </row>
    <row r="44" spans="2:23" ht="22.5" customHeight="1" x14ac:dyDescent="0.4">
      <c r="B44" s="217">
        <v>3</v>
      </c>
      <c r="C44" s="218" t="str">
        <f>IF(B44="","","整理伐")</f>
        <v>整理伐</v>
      </c>
      <c r="D44" s="253" t="s">
        <v>60</v>
      </c>
      <c r="E44" s="220">
        <f>'森林整備(アカマツ)'!J4</f>
        <v>3.87</v>
      </c>
      <c r="F44" s="221">
        <f>'森林整備(アカマツ)'!L12</f>
        <v>442</v>
      </c>
      <c r="G44" s="202">
        <f>IF(F44&gt;ROUND(E44*80,0),ROUND(F44-E44*80,0),"")</f>
        <v>132</v>
      </c>
      <c r="H44" s="202" t="str">
        <f t="shared" ref="H44:H49" si="20">IF(F44&lt;=ROUND(E44*80,0),ROUND(E44*80-F44,0),"")</f>
        <v/>
      </c>
      <c r="I44" s="222" t="str">
        <f>IF(G44&lt;&gt;"",FIXED(G44,2)&amp;"/"&amp;FIXED($G$50,2),"")</f>
        <v>132.00/171.00</v>
      </c>
      <c r="J44" s="223">
        <f>IF(G44&lt;&gt;"",ROUND(G44/$G$50*100,4),"")</f>
        <v>77.192999999999998</v>
      </c>
      <c r="K44" s="222" t="str">
        <f>IF(J44&lt;&gt;"",FIXED($H$38,2)&amp;"*"&amp;FIXED(J44,3)&amp;"/100","")</f>
        <v>0.00*77.193/100</v>
      </c>
      <c r="L44" s="202">
        <f>IF(J44&lt;&gt;"",ROUND($H$51*J44/100,3),"")</f>
        <v>132</v>
      </c>
      <c r="M44" s="224">
        <f>SUM(F44)-SUM(L44)</f>
        <v>310</v>
      </c>
      <c r="N44" s="214">
        <f>M44</f>
        <v>310</v>
      </c>
      <c r="U44" s="210"/>
      <c r="V44" s="210"/>
      <c r="W44" s="210"/>
    </row>
    <row r="45" spans="2:23" ht="22.5" customHeight="1" x14ac:dyDescent="0.4">
      <c r="B45" s="217">
        <v>28</v>
      </c>
      <c r="C45" s="218" t="str">
        <f t="shared" ref="C45:C49" si="21">IF(B45="","","整理伐")</f>
        <v>整理伐</v>
      </c>
      <c r="D45" s="253" t="s">
        <v>60</v>
      </c>
      <c r="E45" s="220">
        <f>'森林整備(アカマツ)'!J30</f>
        <v>0.4</v>
      </c>
      <c r="F45" s="221">
        <f>'森林整備(アカマツ)'!L38</f>
        <v>49</v>
      </c>
      <c r="G45" s="202">
        <f t="shared" ref="G45:G49" si="22">IF(F45&gt;ROUND(E45*80,0),ROUND(F45-E45*80,0),"")</f>
        <v>17</v>
      </c>
      <c r="H45" s="202" t="str">
        <f t="shared" si="20"/>
        <v/>
      </c>
      <c r="I45" s="222" t="str">
        <f t="shared" ref="I45:I49" si="23">IF(G45&lt;&gt;"",FIXED(G45,2)&amp;"/"&amp;FIXED($G$50,2),"")</f>
        <v>17.00/171.00</v>
      </c>
      <c r="J45" s="223">
        <f t="shared" ref="J45:J49" si="24">IF(G45&lt;&gt;"",ROUND(G45/$G$50*100,4),"")</f>
        <v>9.9414999999999996</v>
      </c>
      <c r="K45" s="222" t="str">
        <f t="shared" ref="K45:K50" si="25">IF(J45&lt;&gt;"",FIXED($H$38,2)&amp;"*"&amp;FIXED(J45,3)&amp;"/100","")</f>
        <v>0.00*9.942/100</v>
      </c>
      <c r="L45" s="202">
        <f t="shared" ref="L45:L49" si="26">IF(J45&lt;&gt;"",ROUND($H$51*J45/100,3),"")</f>
        <v>17</v>
      </c>
      <c r="M45" s="224">
        <f t="shared" ref="M45:M49" si="27">SUM(F45)-SUM(L45)</f>
        <v>32</v>
      </c>
      <c r="N45" s="214">
        <f>M45</f>
        <v>32</v>
      </c>
      <c r="U45" s="210"/>
      <c r="V45" s="210"/>
      <c r="W45" s="210"/>
    </row>
    <row r="46" spans="2:23" ht="22.5" customHeight="1" x14ac:dyDescent="0.4">
      <c r="B46" s="217">
        <v>30</v>
      </c>
      <c r="C46" s="218" t="str">
        <f t="shared" si="21"/>
        <v>整理伐</v>
      </c>
      <c r="D46" s="253" t="s">
        <v>60</v>
      </c>
      <c r="E46" s="220">
        <f>'森林整備(アカマツ)'!J43</f>
        <v>7.0000000000000007E-2</v>
      </c>
      <c r="F46" s="221">
        <f>'森林整備(アカマツ)'!L51</f>
        <v>6</v>
      </c>
      <c r="G46" s="202" t="str">
        <f t="shared" si="22"/>
        <v/>
      </c>
      <c r="H46" s="202">
        <f t="shared" si="20"/>
        <v>0</v>
      </c>
      <c r="I46" s="222" t="str">
        <f t="shared" si="23"/>
        <v/>
      </c>
      <c r="J46" s="223" t="str">
        <f t="shared" si="24"/>
        <v/>
      </c>
      <c r="K46" s="222" t="str">
        <f t="shared" si="25"/>
        <v/>
      </c>
      <c r="L46" s="202" t="str">
        <f t="shared" si="26"/>
        <v/>
      </c>
      <c r="M46" s="224">
        <f t="shared" si="27"/>
        <v>6</v>
      </c>
      <c r="N46" s="214">
        <f t="shared" ref="N46:N49" si="28">M46</f>
        <v>6</v>
      </c>
      <c r="U46" s="210"/>
      <c r="V46" s="210"/>
      <c r="W46" s="210"/>
    </row>
    <row r="47" spans="2:23" ht="22.5" customHeight="1" x14ac:dyDescent="0.4">
      <c r="B47" s="217">
        <v>38</v>
      </c>
      <c r="C47" s="218" t="str">
        <f t="shared" si="21"/>
        <v>整理伐</v>
      </c>
      <c r="D47" s="253" t="s">
        <v>60</v>
      </c>
      <c r="E47" s="220">
        <f>'森林整備(アカマツ)'!J56</f>
        <v>0.83</v>
      </c>
      <c r="F47" s="221">
        <f>'森林整備(アカマツ)'!L64</f>
        <v>88</v>
      </c>
      <c r="G47" s="202">
        <f t="shared" si="22"/>
        <v>22</v>
      </c>
      <c r="H47" s="202" t="str">
        <f t="shared" si="20"/>
        <v/>
      </c>
      <c r="I47" s="222" t="str">
        <f t="shared" si="23"/>
        <v>22.00/171.00</v>
      </c>
      <c r="J47" s="223">
        <f t="shared" si="24"/>
        <v>12.865500000000001</v>
      </c>
      <c r="K47" s="222" t="str">
        <f t="shared" si="25"/>
        <v>0.00*12.866/100</v>
      </c>
      <c r="L47" s="202">
        <f t="shared" si="26"/>
        <v>22</v>
      </c>
      <c r="M47" s="224">
        <f t="shared" si="27"/>
        <v>66</v>
      </c>
      <c r="N47" s="214">
        <f t="shared" si="28"/>
        <v>66</v>
      </c>
      <c r="U47" s="210"/>
      <c r="V47" s="210"/>
      <c r="W47" s="210"/>
    </row>
    <row r="48" spans="2:23" ht="22.5" customHeight="1" x14ac:dyDescent="0.4">
      <c r="B48" s="217"/>
      <c r="C48" s="218" t="str">
        <f t="shared" si="21"/>
        <v/>
      </c>
      <c r="D48" s="253"/>
      <c r="E48" s="220"/>
      <c r="F48" s="221"/>
      <c r="G48" s="202" t="str">
        <f t="shared" si="22"/>
        <v/>
      </c>
      <c r="H48" s="202">
        <f t="shared" si="20"/>
        <v>0</v>
      </c>
      <c r="I48" s="222" t="str">
        <f t="shared" si="23"/>
        <v/>
      </c>
      <c r="J48" s="223" t="str">
        <f t="shared" si="24"/>
        <v/>
      </c>
      <c r="K48" s="222" t="str">
        <f t="shared" si="25"/>
        <v/>
      </c>
      <c r="L48" s="202" t="str">
        <f t="shared" si="26"/>
        <v/>
      </c>
      <c r="M48" s="224">
        <f t="shared" si="27"/>
        <v>0</v>
      </c>
      <c r="N48" s="214">
        <f t="shared" si="28"/>
        <v>0</v>
      </c>
      <c r="U48" s="210"/>
      <c r="V48" s="210"/>
      <c r="W48" s="210"/>
    </row>
    <row r="49" spans="2:23" ht="22.5" customHeight="1" x14ac:dyDescent="0.4">
      <c r="B49" s="217"/>
      <c r="C49" s="218" t="str">
        <f t="shared" si="21"/>
        <v/>
      </c>
      <c r="D49" s="253"/>
      <c r="E49" s="220"/>
      <c r="F49" s="221"/>
      <c r="G49" s="202" t="str">
        <f t="shared" si="22"/>
        <v/>
      </c>
      <c r="H49" s="202">
        <f t="shared" si="20"/>
        <v>0</v>
      </c>
      <c r="I49" s="222" t="str">
        <f t="shared" si="23"/>
        <v/>
      </c>
      <c r="J49" s="223" t="str">
        <f t="shared" si="24"/>
        <v/>
      </c>
      <c r="K49" s="222" t="str">
        <f t="shared" si="25"/>
        <v/>
      </c>
      <c r="L49" s="202" t="str">
        <f t="shared" si="26"/>
        <v/>
      </c>
      <c r="M49" s="224">
        <f t="shared" si="27"/>
        <v>0</v>
      </c>
      <c r="N49" s="214">
        <f t="shared" si="28"/>
        <v>0</v>
      </c>
      <c r="U49" s="210"/>
      <c r="V49" s="210"/>
      <c r="W49" s="210"/>
    </row>
    <row r="50" spans="2:23" ht="22.5" customHeight="1" x14ac:dyDescent="0.4">
      <c r="B50" s="225" t="s">
        <v>250</v>
      </c>
      <c r="C50" s="226"/>
      <c r="D50" s="226"/>
      <c r="E50" s="227">
        <f>SUM(E44:E49)</f>
        <v>5.1700000000000008</v>
      </c>
      <c r="F50" s="228">
        <f>SUM(F44:F49)</f>
        <v>585</v>
      </c>
      <c r="G50" s="229">
        <f>SUM(G44:G49)</f>
        <v>171</v>
      </c>
      <c r="H50" s="228">
        <f>SUM(H44:H49)</f>
        <v>0</v>
      </c>
      <c r="I50" s="230"/>
      <c r="J50" s="231">
        <f>SUM(J42:J49)</f>
        <v>100</v>
      </c>
      <c r="K50" s="230" t="str">
        <f t="shared" si="25"/>
        <v>0.00*100.000/100</v>
      </c>
      <c r="L50" s="229">
        <f>SUM(L44:L49)</f>
        <v>171</v>
      </c>
      <c r="M50" s="232">
        <f>SUM(M44:M49)</f>
        <v>414</v>
      </c>
      <c r="N50" s="214">
        <f>SUM(N44:N49)</f>
        <v>414</v>
      </c>
      <c r="O50" s="214">
        <f>SUM(O44:O49)</f>
        <v>0</v>
      </c>
      <c r="U50" s="210"/>
      <c r="V50" s="210"/>
      <c r="W50" s="210"/>
    </row>
    <row r="51" spans="2:23" ht="20.100000000000001" customHeight="1" x14ac:dyDescent="0.4">
      <c r="B51" s="234"/>
      <c r="C51" s="218"/>
      <c r="D51" s="218"/>
      <c r="E51" s="256"/>
      <c r="F51" s="257"/>
      <c r="G51" s="258" t="s">
        <v>244</v>
      </c>
      <c r="H51" s="505">
        <f>IF(G50&gt;H50,G50-H50,0)</f>
        <v>171</v>
      </c>
      <c r="I51" s="259"/>
      <c r="J51" s="260"/>
      <c r="K51" s="259"/>
      <c r="L51" s="257"/>
      <c r="M51" s="261"/>
      <c r="U51" s="210"/>
      <c r="V51" s="210"/>
      <c r="W51" s="210"/>
    </row>
    <row r="52" spans="2:23" ht="20.100000000000001" customHeight="1" thickBot="1" x14ac:dyDescent="0.45">
      <c r="B52" s="241"/>
      <c r="C52" s="242"/>
      <c r="D52" s="242"/>
      <c r="E52" s="262"/>
      <c r="F52" s="263"/>
      <c r="G52" s="264" t="s">
        <v>251</v>
      </c>
      <c r="H52" s="506"/>
      <c r="I52" s="265"/>
      <c r="J52" s="266"/>
      <c r="K52" s="265"/>
      <c r="L52" s="263"/>
      <c r="M52" s="267"/>
      <c r="O52" s="233">
        <f>E50</f>
        <v>5.1700000000000008</v>
      </c>
      <c r="U52" s="210"/>
      <c r="V52" s="210"/>
      <c r="W52" s="210"/>
    </row>
    <row r="53" spans="2:23" ht="22.5" customHeight="1" x14ac:dyDescent="0.4">
      <c r="B53" s="209" t="s">
        <v>277</v>
      </c>
      <c r="C53" s="249"/>
      <c r="D53" s="502" t="str">
        <f>IF(E76&gt;0,O78*100&amp;"m3×80％=","")</f>
        <v>883m3×80％=</v>
      </c>
      <c r="E53" s="502"/>
      <c r="F53" s="213">
        <f>IF(E76&gt;0,ROUND(E76*0.8*100,0),"")</f>
        <v>706</v>
      </c>
      <c r="G53" s="250"/>
      <c r="H53" s="251"/>
      <c r="I53" s="252"/>
      <c r="J53" s="513" t="s">
        <v>358</v>
      </c>
      <c r="K53" s="514"/>
      <c r="L53" s="514"/>
      <c r="M53" s="514"/>
      <c r="U53" s="210"/>
      <c r="V53" s="210"/>
      <c r="W53" s="210"/>
    </row>
    <row r="54" spans="2:23" ht="22.5" customHeight="1" thickBot="1" x14ac:dyDescent="0.45">
      <c r="B54" s="210" t="s">
        <v>234</v>
      </c>
      <c r="U54" s="210"/>
      <c r="V54" s="210"/>
      <c r="W54" s="210"/>
    </row>
    <row r="55" spans="2:23" ht="24.95" customHeight="1" x14ac:dyDescent="0.4">
      <c r="B55" s="496" t="s">
        <v>235</v>
      </c>
      <c r="C55" s="498" t="s">
        <v>236</v>
      </c>
      <c r="D55" s="498" t="s">
        <v>41</v>
      </c>
      <c r="E55" s="500" t="s">
        <v>237</v>
      </c>
      <c r="F55" s="500" t="s">
        <v>252</v>
      </c>
      <c r="G55" s="215" t="s">
        <v>239</v>
      </c>
      <c r="H55" s="215" t="s">
        <v>240</v>
      </c>
      <c r="I55" s="500" t="s">
        <v>241</v>
      </c>
      <c r="J55" s="215" t="s">
        <v>242</v>
      </c>
      <c r="K55" s="500" t="s">
        <v>243</v>
      </c>
      <c r="L55" s="215" t="s">
        <v>244</v>
      </c>
      <c r="M55" s="503" t="s">
        <v>245</v>
      </c>
      <c r="U55" s="210"/>
      <c r="V55" s="210"/>
      <c r="W55" s="210"/>
    </row>
    <row r="56" spans="2:23" ht="22.5" customHeight="1" x14ac:dyDescent="0.4">
      <c r="B56" s="497"/>
      <c r="C56" s="499"/>
      <c r="D56" s="507"/>
      <c r="E56" s="501"/>
      <c r="F56" s="499"/>
      <c r="G56" s="216" t="s">
        <v>246</v>
      </c>
      <c r="H56" s="216" t="s">
        <v>247</v>
      </c>
      <c r="I56" s="501"/>
      <c r="J56" s="216" t="s">
        <v>248</v>
      </c>
      <c r="K56" s="501"/>
      <c r="L56" s="216" t="s">
        <v>249</v>
      </c>
      <c r="M56" s="504"/>
      <c r="U56" s="210"/>
      <c r="V56" s="210"/>
      <c r="W56" s="210"/>
    </row>
    <row r="57" spans="2:23" ht="22.5" customHeight="1" x14ac:dyDescent="0.4">
      <c r="B57" s="217">
        <v>7</v>
      </c>
      <c r="C57" s="218" t="str">
        <f>IF(B57="","","更新伐")</f>
        <v>更新伐</v>
      </c>
      <c r="D57" s="253" t="s">
        <v>59</v>
      </c>
      <c r="E57" s="220">
        <f>'森林整備(広葉樹)'!J4</f>
        <v>0.64</v>
      </c>
      <c r="F57" s="221">
        <f>'森林整備(広葉樹)'!L16</f>
        <v>68</v>
      </c>
      <c r="G57" s="202">
        <f>IF(F57&gt;ROUND(E57*80,0),ROUND(F57-E57*80,0),"")</f>
        <v>17</v>
      </c>
      <c r="H57" s="202" t="str">
        <f>IF(F57&lt;=ROUND(E57*80,0),ROUND(E57*80-F57,0),"")</f>
        <v/>
      </c>
      <c r="I57" s="222" t="str">
        <f>IF(G57&lt;&gt;"",FIXED(G57,2)&amp;"/"&amp;FIXED($G$76,2),"")</f>
        <v>17.00/75.00</v>
      </c>
      <c r="J57" s="223">
        <f>IF(G57&lt;&gt;"",ROUND(G57/$G$76*100,4),"")</f>
        <v>22.666699999999999</v>
      </c>
      <c r="K57" s="222" t="str">
        <f>IF(J57&lt;&gt;"",FIXED($H$77,2)&amp;"*"&amp;FIXED(J57,3)&amp;"/100","")</f>
        <v>0.00*22.667/100</v>
      </c>
      <c r="L57" s="202">
        <f>IF(J57&lt;&gt;"",ROUND($H$77*J57/100,3),"")</f>
        <v>0</v>
      </c>
      <c r="M57" s="224">
        <f>SUM(F57)-SUM(L57)</f>
        <v>68</v>
      </c>
      <c r="N57" s="214">
        <f>M57</f>
        <v>68</v>
      </c>
      <c r="U57" s="210"/>
      <c r="V57" s="210"/>
      <c r="W57" s="210"/>
    </row>
    <row r="58" spans="2:23" ht="22.5" customHeight="1" x14ac:dyDescent="0.4">
      <c r="B58" s="217">
        <v>12</v>
      </c>
      <c r="C58" s="218" t="str">
        <f t="shared" ref="C58:C75" si="29">IF(B58="","","更新伐")</f>
        <v>更新伐</v>
      </c>
      <c r="D58" s="253" t="s">
        <v>59</v>
      </c>
      <c r="E58" s="220">
        <f>'森林整備(広葉樹)'!J21</f>
        <v>2.21</v>
      </c>
      <c r="F58" s="221">
        <f>'森林整備(広葉樹)'!L33</f>
        <v>126</v>
      </c>
      <c r="G58" s="202" t="str">
        <f t="shared" ref="G58:G75" si="30">IF(F58&gt;ROUND(E58*80,0),ROUND(F58-E58*80,0),"")</f>
        <v/>
      </c>
      <c r="H58" s="202">
        <f t="shared" ref="H58:H63" si="31">IF(F58&lt;=ROUND(E58*80,0),ROUND(E58*80-F58,0),"")</f>
        <v>51</v>
      </c>
      <c r="I58" s="222" t="str">
        <f t="shared" ref="I58:I75" si="32">IF(G58&lt;&gt;"",FIXED(G58,2)&amp;"/"&amp;FIXED($G$76,2),"")</f>
        <v/>
      </c>
      <c r="J58" s="223" t="str">
        <f>IF(G58&lt;&gt;"",ROUND(G58/$G$76*100,4),"")</f>
        <v/>
      </c>
      <c r="K58" s="222" t="str">
        <f t="shared" ref="K58:K75" si="33">IF(J58&lt;&gt;"",FIXED($H$77,2)&amp;"*"&amp;FIXED(J58,3)&amp;"/100","")</f>
        <v/>
      </c>
      <c r="L58" s="202" t="str">
        <f t="shared" ref="L58:L75" si="34">IF(J58&lt;&gt;"",ROUND($H$77*J58/100,3),"")</f>
        <v/>
      </c>
      <c r="M58" s="224">
        <f t="shared" ref="M58:M68" si="35">SUM(F58)-SUM(L58)</f>
        <v>126</v>
      </c>
      <c r="O58" s="214">
        <f>M58</f>
        <v>126</v>
      </c>
      <c r="U58" s="210"/>
      <c r="V58" s="210"/>
      <c r="W58" s="210"/>
    </row>
    <row r="59" spans="2:23" ht="22.5" customHeight="1" x14ac:dyDescent="0.4">
      <c r="B59" s="217">
        <v>14</v>
      </c>
      <c r="C59" s="218" t="str">
        <f t="shared" si="29"/>
        <v>更新伐</v>
      </c>
      <c r="D59" s="253" t="s">
        <v>59</v>
      </c>
      <c r="E59" s="220">
        <f>'森林整備(広葉樹)'!J38</f>
        <v>0.71</v>
      </c>
      <c r="F59" s="221">
        <f>'森林整備(広葉樹)'!L50</f>
        <v>41</v>
      </c>
      <c r="G59" s="202" t="str">
        <f t="shared" si="30"/>
        <v/>
      </c>
      <c r="H59" s="202">
        <f t="shared" si="31"/>
        <v>16</v>
      </c>
      <c r="I59" s="222" t="str">
        <f t="shared" si="32"/>
        <v/>
      </c>
      <c r="J59" s="223" t="str">
        <f t="shared" ref="J59:J75" si="36">IF(G59&lt;&gt;"",ROUND(G59/$G$76*100,4),"")</f>
        <v/>
      </c>
      <c r="K59" s="222" t="str">
        <f t="shared" si="33"/>
        <v/>
      </c>
      <c r="L59" s="202" t="str">
        <f t="shared" si="34"/>
        <v/>
      </c>
      <c r="M59" s="224">
        <f t="shared" si="35"/>
        <v>41</v>
      </c>
      <c r="O59" s="214">
        <f>M59</f>
        <v>41</v>
      </c>
      <c r="P59" s="233">
        <f>E59</f>
        <v>0.71</v>
      </c>
      <c r="Q59" s="214">
        <f>M59</f>
        <v>41</v>
      </c>
      <c r="U59" s="210"/>
      <c r="V59" s="210"/>
      <c r="W59" s="210"/>
    </row>
    <row r="60" spans="2:23" ht="22.5" customHeight="1" x14ac:dyDescent="0.4">
      <c r="B60" s="217">
        <v>20</v>
      </c>
      <c r="C60" s="218" t="str">
        <f t="shared" si="29"/>
        <v>更新伐</v>
      </c>
      <c r="D60" s="253" t="s">
        <v>60</v>
      </c>
      <c r="E60" s="220">
        <f>'森林整備(アカマツ)'!J17</f>
        <v>0.38</v>
      </c>
      <c r="F60" s="221">
        <f>'森林整備(アカマツ)'!L25</f>
        <v>75</v>
      </c>
      <c r="G60" s="202">
        <f t="shared" si="30"/>
        <v>45</v>
      </c>
      <c r="H60" s="202" t="str">
        <f t="shared" si="31"/>
        <v/>
      </c>
      <c r="I60" s="222" t="str">
        <f t="shared" si="32"/>
        <v>45.00/75.00</v>
      </c>
      <c r="J60" s="223">
        <f t="shared" si="36"/>
        <v>60</v>
      </c>
      <c r="K60" s="222" t="str">
        <f t="shared" si="33"/>
        <v>0.00*60.000/100</v>
      </c>
      <c r="L60" s="202">
        <f t="shared" si="34"/>
        <v>0</v>
      </c>
      <c r="M60" s="224">
        <f t="shared" si="35"/>
        <v>75</v>
      </c>
      <c r="O60" s="214">
        <f t="shared" ref="O60:O64" si="37">M60</f>
        <v>75</v>
      </c>
      <c r="U60" s="210"/>
      <c r="V60" s="210"/>
      <c r="W60" s="210"/>
    </row>
    <row r="61" spans="2:23" ht="22.5" customHeight="1" x14ac:dyDescent="0.4">
      <c r="B61" s="217">
        <v>21</v>
      </c>
      <c r="C61" s="218" t="str">
        <f t="shared" si="29"/>
        <v>更新伐</v>
      </c>
      <c r="D61" s="253" t="s">
        <v>59</v>
      </c>
      <c r="E61" s="220">
        <f>'森林整備(広葉樹)'!J55</f>
        <v>0.69</v>
      </c>
      <c r="F61" s="254">
        <f>'森林整備(広葉樹)'!L67</f>
        <v>35</v>
      </c>
      <c r="G61" s="202" t="str">
        <f t="shared" si="30"/>
        <v/>
      </c>
      <c r="H61" s="202">
        <f t="shared" si="31"/>
        <v>20</v>
      </c>
      <c r="I61" s="222" t="str">
        <f t="shared" si="32"/>
        <v/>
      </c>
      <c r="J61" s="223" t="str">
        <f t="shared" si="36"/>
        <v/>
      </c>
      <c r="K61" s="222" t="str">
        <f t="shared" si="33"/>
        <v/>
      </c>
      <c r="L61" s="202" t="str">
        <f t="shared" si="34"/>
        <v/>
      </c>
      <c r="M61" s="255">
        <f t="shared" si="35"/>
        <v>35</v>
      </c>
      <c r="O61" s="214">
        <f t="shared" si="37"/>
        <v>35</v>
      </c>
      <c r="U61" s="210"/>
      <c r="V61" s="210"/>
      <c r="W61" s="210"/>
    </row>
    <row r="62" spans="2:23" ht="22.5" customHeight="1" x14ac:dyDescent="0.4">
      <c r="B62" s="217">
        <v>23</v>
      </c>
      <c r="C62" s="218" t="str">
        <f t="shared" si="29"/>
        <v>更新伐</v>
      </c>
      <c r="D62" s="253" t="s">
        <v>59</v>
      </c>
      <c r="E62" s="220">
        <f>'森林整備(広葉樹)'!J72</f>
        <v>1.4</v>
      </c>
      <c r="F62" s="221">
        <f>'森林整備(広葉樹)'!L84</f>
        <v>112</v>
      </c>
      <c r="G62" s="202" t="str">
        <f t="shared" si="30"/>
        <v/>
      </c>
      <c r="H62" s="202">
        <f t="shared" si="31"/>
        <v>0</v>
      </c>
      <c r="I62" s="222" t="str">
        <f t="shared" si="32"/>
        <v/>
      </c>
      <c r="J62" s="223" t="str">
        <f t="shared" si="36"/>
        <v/>
      </c>
      <c r="K62" s="222" t="str">
        <f t="shared" si="33"/>
        <v/>
      </c>
      <c r="L62" s="202" t="str">
        <f t="shared" si="34"/>
        <v/>
      </c>
      <c r="M62" s="224">
        <f t="shared" si="35"/>
        <v>112</v>
      </c>
      <c r="O62" s="214">
        <f t="shared" si="37"/>
        <v>112</v>
      </c>
      <c r="U62" s="210"/>
      <c r="V62" s="210"/>
      <c r="W62" s="210"/>
    </row>
    <row r="63" spans="2:23" ht="22.5" customHeight="1" x14ac:dyDescent="0.4">
      <c r="B63" s="217">
        <v>26</v>
      </c>
      <c r="C63" s="218" t="str">
        <f t="shared" si="29"/>
        <v>更新伐</v>
      </c>
      <c r="D63" s="253" t="s">
        <v>59</v>
      </c>
      <c r="E63" s="220">
        <f>'森林整備(広葉樹)'!J89</f>
        <v>0.79</v>
      </c>
      <c r="F63" s="221">
        <f>'森林整備(広葉樹)'!L101</f>
        <v>74</v>
      </c>
      <c r="G63" s="202">
        <f t="shared" si="30"/>
        <v>11</v>
      </c>
      <c r="H63" s="202" t="str">
        <f t="shared" si="31"/>
        <v/>
      </c>
      <c r="I63" s="222" t="str">
        <f t="shared" si="32"/>
        <v>11.00/75.00</v>
      </c>
      <c r="J63" s="223">
        <f t="shared" si="36"/>
        <v>14.666700000000001</v>
      </c>
      <c r="K63" s="222" t="str">
        <f t="shared" si="33"/>
        <v>0.00*14.667/100</v>
      </c>
      <c r="L63" s="202">
        <f t="shared" si="34"/>
        <v>0</v>
      </c>
      <c r="M63" s="224">
        <f t="shared" si="35"/>
        <v>74</v>
      </c>
      <c r="O63" s="214">
        <f t="shared" si="37"/>
        <v>74</v>
      </c>
      <c r="U63" s="210"/>
      <c r="V63" s="210"/>
      <c r="W63" s="210"/>
    </row>
    <row r="64" spans="2:23" ht="22.5" customHeight="1" x14ac:dyDescent="0.4">
      <c r="B64" s="217">
        <v>35</v>
      </c>
      <c r="C64" s="218" t="str">
        <f t="shared" si="29"/>
        <v>更新伐</v>
      </c>
      <c r="D64" s="253" t="s">
        <v>59</v>
      </c>
      <c r="E64" s="220">
        <f>'森林整備(広葉樹)'!J106</f>
        <v>0.34</v>
      </c>
      <c r="F64" s="221">
        <f>'森林整備(広葉樹)'!L118</f>
        <v>29</v>
      </c>
      <c r="G64" s="202">
        <f t="shared" si="30"/>
        <v>2</v>
      </c>
      <c r="H64" s="202" t="str">
        <f>IF(F64&lt;=ROUND(E64*80,0),ROUND(E64*80-F64,0),"")</f>
        <v/>
      </c>
      <c r="I64" s="222" t="str">
        <f t="shared" si="32"/>
        <v>2.00/75.00</v>
      </c>
      <c r="J64" s="223">
        <f t="shared" si="36"/>
        <v>2.6667000000000001</v>
      </c>
      <c r="K64" s="222" t="str">
        <f t="shared" si="33"/>
        <v>0.00*2.667/100</v>
      </c>
      <c r="L64" s="202">
        <f t="shared" si="34"/>
        <v>0</v>
      </c>
      <c r="M64" s="224">
        <f t="shared" si="35"/>
        <v>29</v>
      </c>
      <c r="O64" s="214">
        <f t="shared" si="37"/>
        <v>29</v>
      </c>
      <c r="P64" s="233">
        <f>E64</f>
        <v>0.34</v>
      </c>
      <c r="Q64" s="214">
        <f>M64</f>
        <v>29</v>
      </c>
      <c r="U64" s="210"/>
      <c r="V64" s="210"/>
      <c r="W64" s="210"/>
    </row>
    <row r="65" spans="2:23" ht="22.5" customHeight="1" x14ac:dyDescent="0.4">
      <c r="B65" s="217">
        <v>36</v>
      </c>
      <c r="C65" s="218" t="str">
        <f t="shared" si="29"/>
        <v>更新伐</v>
      </c>
      <c r="D65" s="253" t="s">
        <v>59</v>
      </c>
      <c r="E65" s="220">
        <f>'森林整備(広葉樹)'!J123</f>
        <v>0.25</v>
      </c>
      <c r="F65" s="221">
        <f>'森林整備(広葉樹)'!L135</f>
        <v>2</v>
      </c>
      <c r="G65" s="202" t="str">
        <f t="shared" si="30"/>
        <v/>
      </c>
      <c r="H65" s="202">
        <f t="shared" ref="H65:H75" si="38">IF(F65&lt;=ROUND(E65*80,0),ROUND(E65*80-F65,0),"")</f>
        <v>18</v>
      </c>
      <c r="I65" s="222" t="str">
        <f t="shared" si="32"/>
        <v/>
      </c>
      <c r="J65" s="223" t="str">
        <f t="shared" si="36"/>
        <v/>
      </c>
      <c r="K65" s="222" t="str">
        <f t="shared" si="33"/>
        <v/>
      </c>
      <c r="L65" s="202" t="str">
        <f t="shared" si="34"/>
        <v/>
      </c>
      <c r="M65" s="224">
        <f t="shared" si="35"/>
        <v>2</v>
      </c>
      <c r="N65" s="214">
        <f>M65</f>
        <v>2</v>
      </c>
      <c r="U65" s="210"/>
      <c r="V65" s="210"/>
      <c r="W65" s="210"/>
    </row>
    <row r="66" spans="2:23" ht="22.5" customHeight="1" x14ac:dyDescent="0.4">
      <c r="B66" s="217">
        <v>39</v>
      </c>
      <c r="C66" s="218" t="str">
        <f t="shared" si="29"/>
        <v>更新伐</v>
      </c>
      <c r="D66" s="253" t="s">
        <v>59</v>
      </c>
      <c r="E66" s="220">
        <f>'森林整備(広葉樹)'!J140</f>
        <v>0.79</v>
      </c>
      <c r="F66" s="221">
        <f>'森林整備(広葉樹)'!L152</f>
        <v>46</v>
      </c>
      <c r="G66" s="202" t="str">
        <f t="shared" si="30"/>
        <v/>
      </c>
      <c r="H66" s="202">
        <f t="shared" si="38"/>
        <v>17</v>
      </c>
      <c r="I66" s="222" t="str">
        <f t="shared" si="32"/>
        <v/>
      </c>
      <c r="J66" s="223" t="str">
        <f t="shared" si="36"/>
        <v/>
      </c>
      <c r="K66" s="222" t="str">
        <f t="shared" si="33"/>
        <v/>
      </c>
      <c r="L66" s="202" t="str">
        <f t="shared" si="34"/>
        <v/>
      </c>
      <c r="M66" s="224">
        <f t="shared" si="35"/>
        <v>46</v>
      </c>
      <c r="O66" s="214">
        <f t="shared" ref="O66:O68" si="39">M66</f>
        <v>46</v>
      </c>
      <c r="U66" s="210"/>
      <c r="V66" s="210"/>
      <c r="W66" s="210"/>
    </row>
    <row r="67" spans="2:23" ht="22.5" customHeight="1" x14ac:dyDescent="0.4">
      <c r="B67" s="217">
        <v>42</v>
      </c>
      <c r="C67" s="218" t="str">
        <f t="shared" si="29"/>
        <v>更新伐</v>
      </c>
      <c r="D67" s="253" t="s">
        <v>59</v>
      </c>
      <c r="E67" s="220">
        <f>'森林整備(広葉樹)'!J157</f>
        <v>0.05</v>
      </c>
      <c r="F67" s="221">
        <f>'森林整備(広葉樹)'!L169</f>
        <v>2</v>
      </c>
      <c r="G67" s="202" t="str">
        <f t="shared" si="30"/>
        <v/>
      </c>
      <c r="H67" s="202">
        <f t="shared" si="38"/>
        <v>2</v>
      </c>
      <c r="I67" s="222" t="str">
        <f t="shared" si="32"/>
        <v/>
      </c>
      <c r="J67" s="223" t="str">
        <f t="shared" si="36"/>
        <v/>
      </c>
      <c r="K67" s="222" t="str">
        <f t="shared" si="33"/>
        <v/>
      </c>
      <c r="L67" s="202" t="str">
        <f t="shared" si="34"/>
        <v/>
      </c>
      <c r="M67" s="224">
        <f t="shared" si="35"/>
        <v>2</v>
      </c>
      <c r="O67" s="214">
        <f t="shared" si="39"/>
        <v>2</v>
      </c>
      <c r="P67" s="233">
        <f>E67</f>
        <v>0.05</v>
      </c>
      <c r="Q67" s="214">
        <f>M67</f>
        <v>2</v>
      </c>
      <c r="U67" s="210"/>
      <c r="V67" s="210"/>
      <c r="W67" s="210"/>
    </row>
    <row r="68" spans="2:23" ht="22.5" customHeight="1" x14ac:dyDescent="0.4">
      <c r="B68" s="217">
        <v>44</v>
      </c>
      <c r="C68" s="218" t="str">
        <f t="shared" si="29"/>
        <v>更新伐</v>
      </c>
      <c r="D68" s="253" t="s">
        <v>59</v>
      </c>
      <c r="E68" s="220">
        <f>'森林整備(広葉樹)'!J174</f>
        <v>0.11</v>
      </c>
      <c r="F68" s="221">
        <f>'森林整備(広葉樹)'!L186</f>
        <v>5</v>
      </c>
      <c r="G68" s="202" t="str">
        <f t="shared" si="30"/>
        <v/>
      </c>
      <c r="H68" s="202">
        <f t="shared" si="38"/>
        <v>4</v>
      </c>
      <c r="I68" s="222" t="str">
        <f t="shared" si="32"/>
        <v/>
      </c>
      <c r="J68" s="223" t="str">
        <f t="shared" si="36"/>
        <v/>
      </c>
      <c r="K68" s="222" t="str">
        <f t="shared" si="33"/>
        <v/>
      </c>
      <c r="L68" s="202" t="str">
        <f t="shared" si="34"/>
        <v/>
      </c>
      <c r="M68" s="224">
        <f t="shared" si="35"/>
        <v>5</v>
      </c>
      <c r="O68" s="214">
        <f t="shared" si="39"/>
        <v>5</v>
      </c>
      <c r="U68" s="210"/>
      <c r="V68" s="210"/>
      <c r="W68" s="210"/>
    </row>
    <row r="69" spans="2:23" ht="22.5" customHeight="1" x14ac:dyDescent="0.4">
      <c r="B69" s="217">
        <v>47</v>
      </c>
      <c r="C69" s="218" t="str">
        <f t="shared" si="29"/>
        <v>更新伐</v>
      </c>
      <c r="D69" s="253" t="s">
        <v>59</v>
      </c>
      <c r="E69" s="220">
        <f>'森林整備(広葉樹)'!J191</f>
        <v>0.42</v>
      </c>
      <c r="F69" s="221">
        <f>'森林整備(広葉樹)'!L203</f>
        <v>22</v>
      </c>
      <c r="G69" s="202" t="str">
        <f t="shared" si="30"/>
        <v/>
      </c>
      <c r="H69" s="202">
        <f t="shared" si="38"/>
        <v>12</v>
      </c>
      <c r="I69" s="222" t="str">
        <f t="shared" si="32"/>
        <v/>
      </c>
      <c r="J69" s="223" t="str">
        <f t="shared" si="36"/>
        <v/>
      </c>
      <c r="K69" s="222" t="str">
        <f t="shared" si="33"/>
        <v/>
      </c>
      <c r="L69" s="202" t="str">
        <f t="shared" si="34"/>
        <v/>
      </c>
      <c r="M69" s="224">
        <f t="shared" ref="M69:M71" si="40">SUM(F69)-SUM(L69)</f>
        <v>22</v>
      </c>
      <c r="O69" s="214">
        <f t="shared" ref="O69" si="41">M69</f>
        <v>22</v>
      </c>
      <c r="P69" s="233">
        <f t="shared" ref="P69:P71" si="42">E69</f>
        <v>0.42</v>
      </c>
      <c r="Q69" s="214">
        <f t="shared" ref="Q69:Q71" si="43">M69</f>
        <v>22</v>
      </c>
      <c r="U69" s="210"/>
      <c r="V69" s="210"/>
      <c r="W69" s="210"/>
    </row>
    <row r="70" spans="2:23" ht="22.5" customHeight="1" x14ac:dyDescent="0.4">
      <c r="B70" s="217">
        <v>49</v>
      </c>
      <c r="C70" s="218" t="str">
        <f t="shared" si="29"/>
        <v>更新伐</v>
      </c>
      <c r="D70" s="253" t="s">
        <v>59</v>
      </c>
      <c r="E70" s="220">
        <f>'森林整備(広葉樹)'!J208</f>
        <v>0.05</v>
      </c>
      <c r="F70" s="221">
        <f>'森林整備(広葉樹)'!L220</f>
        <v>1</v>
      </c>
      <c r="G70" s="202" t="str">
        <f t="shared" si="30"/>
        <v/>
      </c>
      <c r="H70" s="202">
        <f t="shared" si="38"/>
        <v>3</v>
      </c>
      <c r="I70" s="222" t="str">
        <f t="shared" si="32"/>
        <v/>
      </c>
      <c r="J70" s="223" t="str">
        <f t="shared" si="36"/>
        <v/>
      </c>
      <c r="K70" s="222" t="str">
        <f t="shared" si="33"/>
        <v/>
      </c>
      <c r="L70" s="202" t="str">
        <f t="shared" si="34"/>
        <v/>
      </c>
      <c r="M70" s="224">
        <f t="shared" si="40"/>
        <v>1</v>
      </c>
      <c r="N70" s="214">
        <f>M70</f>
        <v>1</v>
      </c>
      <c r="P70" s="233">
        <f t="shared" si="42"/>
        <v>0.05</v>
      </c>
      <c r="Q70" s="214">
        <f t="shared" si="43"/>
        <v>1</v>
      </c>
      <c r="U70" s="210"/>
      <c r="V70" s="210"/>
      <c r="W70" s="210"/>
    </row>
    <row r="71" spans="2:23" ht="22.5" hidden="1" customHeight="1" x14ac:dyDescent="0.4">
      <c r="B71" s="217"/>
      <c r="C71" s="218" t="str">
        <f t="shared" si="29"/>
        <v/>
      </c>
      <c r="D71" s="253"/>
      <c r="E71" s="220"/>
      <c r="F71" s="221"/>
      <c r="G71" s="202" t="str">
        <f t="shared" si="30"/>
        <v/>
      </c>
      <c r="H71" s="202">
        <f t="shared" si="38"/>
        <v>0</v>
      </c>
      <c r="I71" s="222" t="str">
        <f t="shared" si="32"/>
        <v/>
      </c>
      <c r="J71" s="223" t="str">
        <f t="shared" si="36"/>
        <v/>
      </c>
      <c r="K71" s="222" t="str">
        <f t="shared" si="33"/>
        <v/>
      </c>
      <c r="L71" s="202" t="str">
        <f t="shared" si="34"/>
        <v/>
      </c>
      <c r="M71" s="224">
        <f t="shared" si="40"/>
        <v>0</v>
      </c>
      <c r="O71" s="214">
        <f t="shared" ref="O71:O72" si="44">M71</f>
        <v>0</v>
      </c>
      <c r="P71" s="233">
        <f t="shared" si="42"/>
        <v>0</v>
      </c>
      <c r="Q71" s="214">
        <f t="shared" si="43"/>
        <v>0</v>
      </c>
      <c r="U71" s="210"/>
      <c r="V71" s="210"/>
      <c r="W71" s="210"/>
    </row>
    <row r="72" spans="2:23" ht="22.5" hidden="1" customHeight="1" x14ac:dyDescent="0.4">
      <c r="B72" s="217"/>
      <c r="C72" s="218" t="str">
        <f t="shared" si="29"/>
        <v/>
      </c>
      <c r="D72" s="253"/>
      <c r="E72" s="220"/>
      <c r="F72" s="221"/>
      <c r="G72" s="202" t="str">
        <f t="shared" si="30"/>
        <v/>
      </c>
      <c r="H72" s="202">
        <f t="shared" si="38"/>
        <v>0</v>
      </c>
      <c r="I72" s="222" t="str">
        <f t="shared" si="32"/>
        <v/>
      </c>
      <c r="J72" s="223" t="str">
        <f t="shared" si="36"/>
        <v/>
      </c>
      <c r="K72" s="222" t="str">
        <f t="shared" si="33"/>
        <v/>
      </c>
      <c r="L72" s="202" t="str">
        <f t="shared" si="34"/>
        <v/>
      </c>
      <c r="M72" s="224">
        <f t="shared" ref="M72:M75" si="45">SUM(F72)-SUM(L72)</f>
        <v>0</v>
      </c>
      <c r="O72" s="214">
        <f t="shared" si="44"/>
        <v>0</v>
      </c>
      <c r="U72" s="210"/>
      <c r="V72" s="210"/>
      <c r="W72" s="210"/>
    </row>
    <row r="73" spans="2:23" ht="22.5" hidden="1" customHeight="1" x14ac:dyDescent="0.4">
      <c r="B73" s="217"/>
      <c r="C73" s="218" t="str">
        <f t="shared" si="29"/>
        <v/>
      </c>
      <c r="D73" s="253"/>
      <c r="E73" s="220"/>
      <c r="F73" s="221"/>
      <c r="G73" s="202" t="str">
        <f t="shared" si="30"/>
        <v/>
      </c>
      <c r="H73" s="202">
        <f t="shared" si="38"/>
        <v>0</v>
      </c>
      <c r="I73" s="222" t="str">
        <f t="shared" si="32"/>
        <v/>
      </c>
      <c r="J73" s="223" t="str">
        <f t="shared" si="36"/>
        <v/>
      </c>
      <c r="K73" s="222" t="str">
        <f t="shared" si="33"/>
        <v/>
      </c>
      <c r="L73" s="202" t="str">
        <f t="shared" si="34"/>
        <v/>
      </c>
      <c r="M73" s="224">
        <f t="shared" si="45"/>
        <v>0</v>
      </c>
      <c r="N73" s="214">
        <f>M73</f>
        <v>0</v>
      </c>
      <c r="U73" s="210"/>
      <c r="V73" s="210"/>
      <c r="W73" s="210"/>
    </row>
    <row r="74" spans="2:23" ht="22.5" hidden="1" customHeight="1" x14ac:dyDescent="0.4">
      <c r="B74" s="217"/>
      <c r="C74" s="218" t="str">
        <f t="shared" si="29"/>
        <v/>
      </c>
      <c r="D74" s="253"/>
      <c r="E74" s="220"/>
      <c r="F74" s="221"/>
      <c r="G74" s="202" t="str">
        <f t="shared" si="30"/>
        <v/>
      </c>
      <c r="H74" s="202">
        <f t="shared" si="38"/>
        <v>0</v>
      </c>
      <c r="I74" s="222" t="str">
        <f t="shared" si="32"/>
        <v/>
      </c>
      <c r="J74" s="223" t="str">
        <f t="shared" si="36"/>
        <v/>
      </c>
      <c r="K74" s="222" t="str">
        <f t="shared" si="33"/>
        <v/>
      </c>
      <c r="L74" s="202" t="str">
        <f t="shared" si="34"/>
        <v/>
      </c>
      <c r="M74" s="224">
        <f t="shared" si="45"/>
        <v>0</v>
      </c>
      <c r="O74" s="214">
        <f t="shared" ref="O74" si="46">M74</f>
        <v>0</v>
      </c>
      <c r="U74" s="210"/>
      <c r="V74" s="210"/>
      <c r="W74" s="210"/>
    </row>
    <row r="75" spans="2:23" ht="22.5" hidden="1" customHeight="1" x14ac:dyDescent="0.4">
      <c r="B75" s="217"/>
      <c r="C75" s="218" t="str">
        <f t="shared" si="29"/>
        <v/>
      </c>
      <c r="D75" s="253"/>
      <c r="E75" s="220"/>
      <c r="F75" s="221"/>
      <c r="G75" s="202" t="str">
        <f t="shared" si="30"/>
        <v/>
      </c>
      <c r="H75" s="202">
        <f t="shared" si="38"/>
        <v>0</v>
      </c>
      <c r="I75" s="222" t="str">
        <f t="shared" si="32"/>
        <v/>
      </c>
      <c r="J75" s="223" t="str">
        <f t="shared" si="36"/>
        <v/>
      </c>
      <c r="K75" s="222" t="str">
        <f t="shared" si="33"/>
        <v/>
      </c>
      <c r="L75" s="202" t="str">
        <f t="shared" si="34"/>
        <v/>
      </c>
      <c r="M75" s="224">
        <f t="shared" si="45"/>
        <v>0</v>
      </c>
      <c r="N75" s="214">
        <f>M75</f>
        <v>0</v>
      </c>
      <c r="U75" s="210"/>
      <c r="V75" s="210"/>
      <c r="W75" s="210"/>
    </row>
    <row r="76" spans="2:23" ht="22.5" customHeight="1" x14ac:dyDescent="0.4">
      <c r="B76" s="225" t="s">
        <v>250</v>
      </c>
      <c r="C76" s="226"/>
      <c r="D76" s="226"/>
      <c r="E76" s="227">
        <f>SUM(E57:E75)</f>
        <v>8.83</v>
      </c>
      <c r="F76" s="228">
        <f>SUM(F57:F75)</f>
        <v>638</v>
      </c>
      <c r="G76" s="229">
        <f>SUM(G57:G75)</f>
        <v>75</v>
      </c>
      <c r="H76" s="228">
        <f>SUM(H57:H75)</f>
        <v>143</v>
      </c>
      <c r="I76" s="230"/>
      <c r="J76" s="231">
        <f>SUM(J55:J75)</f>
        <v>100.0001</v>
      </c>
      <c r="K76" s="230" t="str">
        <f t="shared" ref="K76" si="47">IF(J76&lt;&gt;"",FIXED($H$38,2)&amp;"*"&amp;FIXED(J76,3)&amp;"/100","")</f>
        <v>0.00*100.000/100</v>
      </c>
      <c r="L76" s="229">
        <f t="shared" ref="L76:Q76" si="48">SUM(L57:L75)</f>
        <v>0</v>
      </c>
      <c r="M76" s="232">
        <f>SUM(M57:M75)</f>
        <v>638</v>
      </c>
      <c r="N76" s="214">
        <f t="shared" si="48"/>
        <v>71</v>
      </c>
      <c r="O76" s="214">
        <f t="shared" si="48"/>
        <v>567</v>
      </c>
      <c r="P76" s="210">
        <f t="shared" si="48"/>
        <v>1.57</v>
      </c>
      <c r="Q76" s="214">
        <f t="shared" si="48"/>
        <v>95</v>
      </c>
      <c r="U76" s="210"/>
      <c r="V76" s="210"/>
      <c r="W76" s="210"/>
    </row>
    <row r="77" spans="2:23" ht="20.100000000000001" customHeight="1" x14ac:dyDescent="0.4">
      <c r="B77" s="234"/>
      <c r="C77" s="218"/>
      <c r="D77" s="218"/>
      <c r="E77" s="256"/>
      <c r="F77" s="257"/>
      <c r="G77" s="258" t="s">
        <v>244</v>
      </c>
      <c r="H77" s="505">
        <f>IF(G76&gt;H76,G76-H76,0)</f>
        <v>0</v>
      </c>
      <c r="I77" s="259"/>
      <c r="J77" s="260"/>
      <c r="K77" s="259"/>
      <c r="L77" s="257"/>
      <c r="M77" s="261"/>
      <c r="U77" s="210"/>
      <c r="V77" s="210"/>
      <c r="W77" s="210"/>
    </row>
    <row r="78" spans="2:23" ht="20.100000000000001" customHeight="1" thickBot="1" x14ac:dyDescent="0.45">
      <c r="B78" s="241"/>
      <c r="C78" s="511" t="s">
        <v>351</v>
      </c>
      <c r="D78" s="512"/>
      <c r="E78" s="269">
        <f>E50+E76</f>
        <v>14</v>
      </c>
      <c r="F78" s="263"/>
      <c r="G78" s="264" t="s">
        <v>251</v>
      </c>
      <c r="H78" s="506"/>
      <c r="I78" s="265"/>
      <c r="J78" s="266"/>
      <c r="K78" s="265"/>
      <c r="L78" s="263"/>
      <c r="M78" s="267"/>
      <c r="O78" s="233">
        <f>E76</f>
        <v>8.83</v>
      </c>
      <c r="P78" s="210">
        <f>E76-P76</f>
        <v>7.26</v>
      </c>
      <c r="Q78" s="271">
        <f>M76-Q76</f>
        <v>543</v>
      </c>
      <c r="U78" s="210"/>
      <c r="V78" s="210"/>
      <c r="W78" s="210"/>
    </row>
    <row r="80" spans="2:23" ht="26.25" customHeight="1" x14ac:dyDescent="0.4">
      <c r="E80" s="210">
        <f>E37+E50+E76</f>
        <v>28</v>
      </c>
      <c r="O80" s="212">
        <f>O37++O52+O78</f>
        <v>28</v>
      </c>
    </row>
  </sheetData>
  <mergeCells count="34">
    <mergeCell ref="C42:C43"/>
    <mergeCell ref="F55:F56"/>
    <mergeCell ref="I55:I56"/>
    <mergeCell ref="K55:K56"/>
    <mergeCell ref="M55:M56"/>
    <mergeCell ref="J53:M53"/>
    <mergeCell ref="H77:H78"/>
    <mergeCell ref="D53:E53"/>
    <mergeCell ref="B55:B56"/>
    <mergeCell ref="C55:C56"/>
    <mergeCell ref="D55:D56"/>
    <mergeCell ref="E55:E56"/>
    <mergeCell ref="C78:D78"/>
    <mergeCell ref="D2:E2"/>
    <mergeCell ref="M42:M43"/>
    <mergeCell ref="H51:H52"/>
    <mergeCell ref="K4:K5"/>
    <mergeCell ref="M4:M5"/>
    <mergeCell ref="H38:H39"/>
    <mergeCell ref="I42:I43"/>
    <mergeCell ref="K42:K43"/>
    <mergeCell ref="I4:I5"/>
    <mergeCell ref="D42:D43"/>
    <mergeCell ref="E42:E43"/>
    <mergeCell ref="F42:F43"/>
    <mergeCell ref="E40:F40"/>
    <mergeCell ref="B40:D40"/>
    <mergeCell ref="L40:M40"/>
    <mergeCell ref="B42:B43"/>
    <mergeCell ref="B4:B5"/>
    <mergeCell ref="C4:C5"/>
    <mergeCell ref="D4:D5"/>
    <mergeCell ref="E4:E5"/>
    <mergeCell ref="F4:F5"/>
  </mergeCells>
  <phoneticPr fontId="1"/>
  <pageMargins left="0.74803149606299213" right="0.55118110236220474" top="0.74803149606299213" bottom="0.74803149606299213" header="0.31496062992125984" footer="0.31496062992125984"/>
  <pageSetup paperSize="9" scale="82" fitToHeight="0" orientation="portrait" blackAndWhite="1" r:id="rId1"/>
  <rowBreaks count="1" manualBreakCount="1">
    <brk id="39" min="1" max="1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458E239-BC89-4D9F-B07A-E8C492F1F5DB}">
          <x14:formula1>
            <xm:f>データ!$B$3:$B$6</xm:f>
          </x14:formula1>
          <xm:sqref>D6:D36</xm:sqref>
        </x14:dataValidation>
        <x14:dataValidation type="list" allowBlank="1" showInputMessage="1" showErrorMessage="1" xr:uid="{E623496B-F3FC-4EC3-B3A6-CEBCCE1EA20F}">
          <x14:formula1>
            <xm:f>データ!$B$25:$B$26</xm:f>
          </x14:formula1>
          <xm:sqref>D44:D49 D57:D75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D366-FF31-472D-A6C8-0A1DE0271FD2}">
  <dimension ref="B1:I56"/>
  <sheetViews>
    <sheetView showGridLines="0" workbookViewId="0">
      <selection activeCell="F1" sqref="F1"/>
    </sheetView>
  </sheetViews>
  <sheetFormatPr defaultRowHeight="18.75" x14ac:dyDescent="0.4"/>
  <cols>
    <col min="3" max="3" width="12" customWidth="1"/>
    <col min="4" max="4" width="18" customWidth="1"/>
    <col min="5" max="5" width="12.125" customWidth="1"/>
    <col min="6" max="7" width="10.875" customWidth="1"/>
    <col min="8" max="8" width="13" customWidth="1"/>
    <col min="9" max="9" width="11.75" customWidth="1"/>
  </cols>
  <sheetData>
    <row r="1" spans="2:7" ht="19.5" thickBot="1" x14ac:dyDescent="0.45">
      <c r="B1" s="515" t="s">
        <v>40</v>
      </c>
      <c r="C1" s="516"/>
      <c r="D1" s="516"/>
      <c r="E1" s="517"/>
    </row>
    <row r="2" spans="2:7" ht="20.25" thickTop="1" thickBot="1" x14ac:dyDescent="0.45">
      <c r="B2" s="30" t="s">
        <v>42</v>
      </c>
      <c r="C2" s="30" t="s">
        <v>43</v>
      </c>
      <c r="D2" s="30" t="s">
        <v>44</v>
      </c>
      <c r="E2" s="30" t="s">
        <v>53</v>
      </c>
    </row>
    <row r="3" spans="2:7" ht="19.5" thickTop="1" x14ac:dyDescent="0.4">
      <c r="B3" s="29" t="s">
        <v>280</v>
      </c>
      <c r="C3" s="29" t="s">
        <v>228</v>
      </c>
      <c r="D3" s="29" t="s">
        <v>49</v>
      </c>
      <c r="E3" s="29" t="s">
        <v>54</v>
      </c>
    </row>
    <row r="4" spans="2:7" x14ac:dyDescent="0.4">
      <c r="B4" s="10" t="s">
        <v>46</v>
      </c>
      <c r="C4" s="10" t="s">
        <v>48</v>
      </c>
      <c r="D4" s="10" t="s">
        <v>50</v>
      </c>
      <c r="E4" s="10" t="s">
        <v>55</v>
      </c>
    </row>
    <row r="5" spans="2:7" x14ac:dyDescent="0.4">
      <c r="B5" s="10" t="s">
        <v>47</v>
      </c>
      <c r="C5" s="10" t="s">
        <v>227</v>
      </c>
      <c r="D5" s="10" t="s">
        <v>51</v>
      </c>
      <c r="E5" s="10" t="s">
        <v>56</v>
      </c>
    </row>
    <row r="6" spans="2:7" x14ac:dyDescent="0.4">
      <c r="B6" s="25"/>
      <c r="C6" s="26"/>
      <c r="D6" s="10" t="s">
        <v>52</v>
      </c>
      <c r="E6" s="10" t="s">
        <v>57</v>
      </c>
    </row>
    <row r="7" spans="2:7" x14ac:dyDescent="0.4">
      <c r="E7" s="10" t="s">
        <v>58</v>
      </c>
    </row>
    <row r="8" spans="2:7" x14ac:dyDescent="0.4">
      <c r="E8" s="22"/>
    </row>
    <row r="9" spans="2:7" ht="19.5" thickBot="1" x14ac:dyDescent="0.45">
      <c r="B9" s="515" t="s">
        <v>92</v>
      </c>
      <c r="C9" s="516"/>
      <c r="D9" s="516"/>
      <c r="E9" s="516"/>
      <c r="F9" s="518"/>
      <c r="G9" s="24"/>
    </row>
    <row r="10" spans="2:7" ht="20.25" thickTop="1" thickBot="1" x14ac:dyDescent="0.45">
      <c r="B10" s="181" t="s">
        <v>42</v>
      </c>
      <c r="C10" s="30" t="s">
        <v>108</v>
      </c>
      <c r="D10" s="30" t="s">
        <v>107</v>
      </c>
      <c r="E10" s="30" t="s">
        <v>106</v>
      </c>
      <c r="F10" s="30" t="s">
        <v>105</v>
      </c>
      <c r="G10" s="21"/>
    </row>
    <row r="11" spans="2:7" ht="19.5" thickTop="1" x14ac:dyDescent="0.4">
      <c r="B11" s="20" t="s">
        <v>61</v>
      </c>
      <c r="C11" s="29" t="s">
        <v>102</v>
      </c>
      <c r="D11" s="29" t="s">
        <v>93</v>
      </c>
      <c r="E11" s="16" t="s">
        <v>103</v>
      </c>
      <c r="F11" s="15" t="s">
        <v>109</v>
      </c>
      <c r="G11" s="24"/>
    </row>
    <row r="12" spans="2:7" x14ac:dyDescent="0.4">
      <c r="C12" s="10" t="s">
        <v>66</v>
      </c>
      <c r="D12" s="10" t="s">
        <v>94</v>
      </c>
      <c r="E12" s="20" t="s">
        <v>229</v>
      </c>
      <c r="F12" s="9" t="s">
        <v>110</v>
      </c>
      <c r="G12" s="24"/>
    </row>
    <row r="13" spans="2:7" x14ac:dyDescent="0.4">
      <c r="C13" s="10" t="s">
        <v>68</v>
      </c>
      <c r="D13" s="10" t="s">
        <v>95</v>
      </c>
      <c r="E13" s="23"/>
      <c r="F13" s="9" t="s">
        <v>111</v>
      </c>
      <c r="G13" s="24"/>
    </row>
    <row r="14" spans="2:7" x14ac:dyDescent="0.4">
      <c r="C14" s="10" t="s">
        <v>69</v>
      </c>
      <c r="D14" s="10" t="s">
        <v>96</v>
      </c>
      <c r="E14" s="1"/>
      <c r="F14" s="9" t="s">
        <v>112</v>
      </c>
      <c r="G14" s="24"/>
    </row>
    <row r="15" spans="2:7" x14ac:dyDescent="0.4">
      <c r="C15" s="10" t="s">
        <v>70</v>
      </c>
      <c r="D15" s="10" t="s">
        <v>97</v>
      </c>
      <c r="E15" s="27"/>
      <c r="F15" s="28"/>
    </row>
    <row r="16" spans="2:7" x14ac:dyDescent="0.4">
      <c r="C16" s="10" t="s">
        <v>71</v>
      </c>
      <c r="D16" s="10" t="s">
        <v>98</v>
      </c>
      <c r="E16" s="27"/>
    </row>
    <row r="17" spans="2:9" x14ac:dyDescent="0.4">
      <c r="C17" s="10" t="s">
        <v>72</v>
      </c>
      <c r="D17" s="10" t="s">
        <v>99</v>
      </c>
      <c r="E17" s="27"/>
    </row>
    <row r="18" spans="2:9" x14ac:dyDescent="0.4">
      <c r="C18" s="10" t="s">
        <v>73</v>
      </c>
      <c r="D18" s="10" t="s">
        <v>100</v>
      </c>
      <c r="E18" s="27"/>
    </row>
    <row r="19" spans="2:9" x14ac:dyDescent="0.4">
      <c r="C19" s="10" t="s">
        <v>67</v>
      </c>
      <c r="D19" s="10" t="s">
        <v>101</v>
      </c>
      <c r="E19" s="27"/>
    </row>
    <row r="20" spans="2:9" x14ac:dyDescent="0.4">
      <c r="C20" s="10" t="s">
        <v>74</v>
      </c>
      <c r="D20" s="25"/>
      <c r="E20" s="21"/>
    </row>
    <row r="21" spans="2:9" x14ac:dyDescent="0.4">
      <c r="C21" s="10" t="s">
        <v>75</v>
      </c>
      <c r="D21" s="21"/>
      <c r="E21" s="21"/>
    </row>
    <row r="22" spans="2:9" x14ac:dyDescent="0.4">
      <c r="D22" s="21"/>
      <c r="E22" s="21"/>
    </row>
    <row r="23" spans="2:9" ht="19.5" thickBot="1" x14ac:dyDescent="0.45">
      <c r="B23" s="519" t="s">
        <v>91</v>
      </c>
      <c r="C23" s="520"/>
      <c r="D23" s="520"/>
      <c r="E23" s="520"/>
      <c r="F23" s="520"/>
      <c r="G23" s="520"/>
      <c r="H23" s="520"/>
      <c r="I23" s="521"/>
    </row>
    <row r="24" spans="2:9" ht="20.25" thickTop="1" thickBot="1" x14ac:dyDescent="0.45">
      <c r="B24" s="30" t="s">
        <v>42</v>
      </c>
      <c r="C24" s="30" t="s">
        <v>166</v>
      </c>
      <c r="D24" s="30" t="s">
        <v>160</v>
      </c>
      <c r="E24" s="30" t="s">
        <v>161</v>
      </c>
      <c r="F24" s="30" t="s">
        <v>162</v>
      </c>
      <c r="G24" s="30" t="s">
        <v>163</v>
      </c>
      <c r="H24" s="30" t="s">
        <v>164</v>
      </c>
      <c r="I24" s="30" t="s">
        <v>165</v>
      </c>
    </row>
    <row r="25" spans="2:9" ht="20.25" thickTop="1" thickBot="1" x14ac:dyDescent="0.45">
      <c r="B25" s="15" t="s">
        <v>59</v>
      </c>
      <c r="C25" s="15"/>
      <c r="D25" s="29" t="s">
        <v>66</v>
      </c>
      <c r="E25" s="29" t="s">
        <v>78</v>
      </c>
      <c r="F25" s="29" t="s">
        <v>64</v>
      </c>
      <c r="G25" s="16" t="s">
        <v>62</v>
      </c>
      <c r="H25" s="66" t="s">
        <v>157</v>
      </c>
      <c r="I25" s="65"/>
    </row>
    <row r="26" spans="2:9" ht="20.25" thickTop="1" thickBot="1" x14ac:dyDescent="0.45">
      <c r="B26" s="20" t="s">
        <v>61</v>
      </c>
      <c r="C26" s="30" t="s">
        <v>167</v>
      </c>
      <c r="D26" s="10" t="s">
        <v>68</v>
      </c>
      <c r="E26" s="10" t="s">
        <v>79</v>
      </c>
      <c r="F26" s="10" t="s">
        <v>290</v>
      </c>
      <c r="G26" s="20" t="s">
        <v>179</v>
      </c>
      <c r="H26" s="10" t="s">
        <v>158</v>
      </c>
    </row>
    <row r="27" spans="2:9" ht="19.5" thickTop="1" x14ac:dyDescent="0.4">
      <c r="C27" s="65"/>
      <c r="D27" s="10" t="s">
        <v>69</v>
      </c>
      <c r="E27" s="10" t="s">
        <v>80</v>
      </c>
      <c r="F27" s="10" t="s">
        <v>291</v>
      </c>
      <c r="G27" s="20" t="s">
        <v>63</v>
      </c>
      <c r="H27" s="10" t="s">
        <v>111</v>
      </c>
    </row>
    <row r="28" spans="2:9" x14ac:dyDescent="0.4">
      <c r="D28" s="10" t="s">
        <v>70</v>
      </c>
      <c r="E28" s="10" t="s">
        <v>81</v>
      </c>
      <c r="F28" s="10" t="s">
        <v>292</v>
      </c>
      <c r="H28" s="10" t="s">
        <v>159</v>
      </c>
    </row>
    <row r="29" spans="2:9" x14ac:dyDescent="0.4">
      <c r="D29" s="10" t="s">
        <v>71</v>
      </c>
      <c r="E29" s="10" t="s">
        <v>82</v>
      </c>
      <c r="F29" s="10" t="s">
        <v>293</v>
      </c>
    </row>
    <row r="30" spans="2:9" x14ac:dyDescent="0.4">
      <c r="D30" s="10" t="s">
        <v>72</v>
      </c>
      <c r="E30" s="10" t="s">
        <v>83</v>
      </c>
      <c r="F30" s="10" t="s">
        <v>294</v>
      </c>
    </row>
    <row r="31" spans="2:9" x14ac:dyDescent="0.4">
      <c r="D31" s="10" t="s">
        <v>73</v>
      </c>
      <c r="E31" s="10" t="s">
        <v>84</v>
      </c>
      <c r="F31" s="10" t="s">
        <v>295</v>
      </c>
    </row>
    <row r="32" spans="2:9" x14ac:dyDescent="0.4">
      <c r="D32" s="10" t="s">
        <v>67</v>
      </c>
      <c r="E32" s="10" t="s">
        <v>85</v>
      </c>
      <c r="F32" s="10" t="s">
        <v>296</v>
      </c>
    </row>
    <row r="33" spans="3:6" x14ac:dyDescent="0.4">
      <c r="D33" s="10" t="s">
        <v>74</v>
      </c>
      <c r="E33" s="10" t="s">
        <v>86</v>
      </c>
      <c r="F33" s="10" t="s">
        <v>65</v>
      </c>
    </row>
    <row r="34" spans="3:6" x14ac:dyDescent="0.4">
      <c r="D34" s="10" t="s">
        <v>75</v>
      </c>
      <c r="E34" s="10" t="s">
        <v>87</v>
      </c>
      <c r="F34" s="21"/>
    </row>
    <row r="35" spans="3:6" x14ac:dyDescent="0.4">
      <c r="D35" s="10" t="s">
        <v>76</v>
      </c>
      <c r="E35" s="10" t="s">
        <v>88</v>
      </c>
    </row>
    <row r="36" spans="3:6" x14ac:dyDescent="0.4">
      <c r="D36" s="10" t="s">
        <v>77</v>
      </c>
      <c r="E36" s="10" t="s">
        <v>89</v>
      </c>
    </row>
    <row r="37" spans="3:6" x14ac:dyDescent="0.4">
      <c r="D37" s="21"/>
      <c r="E37" s="10" t="s">
        <v>90</v>
      </c>
    </row>
    <row r="38" spans="3:6" x14ac:dyDescent="0.4">
      <c r="D38" s="21"/>
    </row>
    <row r="39" spans="3:6" x14ac:dyDescent="0.4">
      <c r="C39" s="21"/>
      <c r="D39" s="9" t="s">
        <v>122</v>
      </c>
      <c r="F39" s="24" t="s">
        <v>123</v>
      </c>
    </row>
    <row r="40" spans="3:6" x14ac:dyDescent="0.4">
      <c r="C40" s="21"/>
      <c r="D40" s="9" t="s">
        <v>223</v>
      </c>
      <c r="F40" s="9" t="s">
        <v>223</v>
      </c>
    </row>
    <row r="41" spans="3:6" x14ac:dyDescent="0.4">
      <c r="D41" s="9" t="s">
        <v>209</v>
      </c>
      <c r="F41" s="9" t="s">
        <v>209</v>
      </c>
    </row>
    <row r="42" spans="3:6" x14ac:dyDescent="0.4">
      <c r="D42" s="9" t="s">
        <v>210</v>
      </c>
      <c r="F42" s="9" t="s">
        <v>210</v>
      </c>
    </row>
    <row r="43" spans="3:6" x14ac:dyDescent="0.4">
      <c r="D43" s="9" t="s">
        <v>211</v>
      </c>
      <c r="F43" s="9" t="s">
        <v>211</v>
      </c>
    </row>
    <row r="44" spans="3:6" x14ac:dyDescent="0.4">
      <c r="D44" s="9" t="s">
        <v>212</v>
      </c>
      <c r="F44" s="9" t="s">
        <v>212</v>
      </c>
    </row>
    <row r="45" spans="3:6" x14ac:dyDescent="0.4">
      <c r="D45" s="9" t="s">
        <v>213</v>
      </c>
      <c r="F45" s="9" t="s">
        <v>213</v>
      </c>
    </row>
    <row r="46" spans="3:6" x14ac:dyDescent="0.4">
      <c r="D46" s="9" t="s">
        <v>214</v>
      </c>
      <c r="F46" s="9" t="s">
        <v>214</v>
      </c>
    </row>
    <row r="47" spans="3:6" x14ac:dyDescent="0.4">
      <c r="D47" s="9" t="s">
        <v>216</v>
      </c>
      <c r="F47" s="9" t="s">
        <v>216</v>
      </c>
    </row>
    <row r="48" spans="3:6" x14ac:dyDescent="0.4">
      <c r="D48" s="9" t="s">
        <v>215</v>
      </c>
      <c r="F48" s="9" t="s">
        <v>215</v>
      </c>
    </row>
    <row r="49" spans="4:6" x14ac:dyDescent="0.4">
      <c r="D49" s="9" t="s">
        <v>217</v>
      </c>
      <c r="F49" s="9" t="s">
        <v>217</v>
      </c>
    </row>
    <row r="50" spans="4:6" x14ac:dyDescent="0.4">
      <c r="D50" s="9" t="s">
        <v>218</v>
      </c>
      <c r="F50" s="20"/>
    </row>
    <row r="51" spans="4:6" x14ac:dyDescent="0.4">
      <c r="D51" s="9" t="s">
        <v>219</v>
      </c>
    </row>
    <row r="52" spans="4:6" x14ac:dyDescent="0.4">
      <c r="D52" s="9" t="s">
        <v>220</v>
      </c>
    </row>
    <row r="53" spans="4:6" x14ac:dyDescent="0.4">
      <c r="D53" s="9" t="s">
        <v>221</v>
      </c>
    </row>
    <row r="54" spans="4:6" x14ac:dyDescent="0.4">
      <c r="D54" s="9" t="s">
        <v>222</v>
      </c>
    </row>
    <row r="55" spans="4:6" x14ac:dyDescent="0.4">
      <c r="D55" s="9"/>
    </row>
    <row r="56" spans="4:6" x14ac:dyDescent="0.4">
      <c r="D56" s="9"/>
    </row>
  </sheetData>
  <mergeCells count="3">
    <mergeCell ref="B1:E1"/>
    <mergeCell ref="B9:F9"/>
    <mergeCell ref="B23:I23"/>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B U i D W N n q Q y W j A A A A 9 Q A A A B I A H A B D b 2 5 m a W c v U G F j a 2 F n Z S 5 4 b W w g o h g A K K A U A A A A A A A A A A A A A A A A A A A A A A A A A A A A h Y 8 x D o I w G I W v Q r r T l r o Q 8 l M G N y M J i Y l x b U q F I h R D i + V u D h 7 J K 4 h R 1 M 3 x v e 8 b 3 r t f b 5 B N X R t c 1 G B 1 b 1 I U Y Y o C Z W R f a l O l a H T H M E Y Z h 0 L I k 6 h U M M v G J p M t U 1 Q 7 d 0 4 I 8 d 5 j v 8 L 9 U B F G a U Q O + X Y n a 9 U J 9 J H 1 f z n U x j p h p E I c 9 q 8 x n O E 4 x o z O k 4 A s H e T a f D m b 2 Z P + l L A e W z c O i j c i 3 B R A l g j k f Y E / A F B L A w Q U A A I A C A A F S I N 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U i D W C i K R 7 g O A A A A E Q A A A B M A H A B G b 3 J t d W x h c y 9 T Z W N 0 a W 9 u M S 5 t I K I Y A C i g F A A A A A A A A A A A A A A A A A A A A A A A A A A A A C t O T S 7 J z M 9 T C I b Q h t Y A U E s B A i 0 A F A A C A A g A B U i D W N n q Q y W j A A A A 9 Q A A A B I A A A A A A A A A A A A A A A A A A A A A A E N v b m Z p Z y 9 Q Y W N r Y W d l L n h t b F B L A Q I t A B Q A A g A I A A V I g 1 g P y u m r p A A A A O k A A A A T A A A A A A A A A A A A A A A A A O 8 A A A B b Q 2 9 u d G V u d F 9 U e X B l c 1 0 u e G 1 s U E s B A i 0 A F A A C A A g A B U i D 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S F B R e n s l d G p h z 0 d E x E 9 Z I A A A A A A g A A A A A A E G Y A A A A B A A A g A A A A / 7 U l 2 I y p f b d s B 2 k / + / D n 8 A z Q e T j G v c 4 u n A B v a Y P j 2 p o A A A A A D o A A A A A C A A A g A A A A z x w / 6 Z I 0 r T j K r f l + H X L U d g i k k 1 e j S T 8 3 B Q T t r Y E P w 6 p Q A A A A 8 E v o / L s M o 1 D X L D Y t V I z h H A H l j x g I X z U P 2 p U u L W L w P y F y 1 r r e m 9 g K 0 5 D n g 5 j k 9 0 / Z x g A V q R w z C K w j w e x / X C F L W 6 9 b x V j P 8 O C K G 7 y u J K I N / D d A A A A A k t Z 2 z D E g M j m u P h G m x a Y T f P D 0 j l a k h b K G g h 4 A w 2 Z O k G N M z K 1 m e 9 6 C Y 3 I a 3 2 w j F K S c G 5 y S d A A c u g L H 7 p m y E 0 i P g w = = < / D a t a M a s h u p > 
</file>

<file path=customXml/itemProps1.xml><?xml version="1.0" encoding="utf-8"?>
<ds:datastoreItem xmlns:ds="http://schemas.openxmlformats.org/officeDocument/2006/customXml" ds:itemID="{D330EE1F-2C3D-4843-9C1B-43916264CD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数量集計表</vt:lpstr>
      <vt:lpstr>森林整備(スギ・ヒノキ)</vt:lpstr>
      <vt:lpstr>森林整備(アカマツ)</vt:lpstr>
      <vt:lpstr>森林整備(広葉樹)</vt:lpstr>
      <vt:lpstr>森林作業道</vt:lpstr>
      <vt:lpstr>林業用施設</vt:lpstr>
      <vt:lpstr>拡散防止・放射線測定</vt:lpstr>
      <vt:lpstr>超過材積配分表</vt:lpstr>
      <vt:lpstr>データ</vt:lpstr>
      <vt:lpstr>森林整備 (基本枠)</vt:lpstr>
      <vt:lpstr>拡散防止・放射線測定!Print_Area</vt:lpstr>
      <vt:lpstr>森林作業道!Print_Area</vt:lpstr>
      <vt:lpstr>'森林整備(アカマツ)'!Print_Area</vt:lpstr>
      <vt:lpstr>'森林整備(スギ・ヒノキ)'!Print_Area</vt:lpstr>
      <vt:lpstr>'森林整備(広葉樹)'!Print_Area</vt:lpstr>
      <vt:lpstr>数量集計表!Print_Area</vt:lpstr>
      <vt:lpstr>超過材積配分表!Print_Area</vt:lpstr>
      <vt:lpstr>林業用施設!Print_Area</vt:lpstr>
      <vt:lpstr>森林作業道!Print_Titles</vt:lpstr>
      <vt:lpstr>'森林整備(アカマツ)'!Print_Titles</vt:lpstr>
      <vt:lpstr>'森林整備(スギ・ヒノキ)'!Print_Titles</vt:lpstr>
      <vt:lpstr>'森林整備(広葉樹)'!Print_Titles</vt:lpstr>
      <vt:lpstr>超過材積配分表!Print_Titles</vt:lpstr>
      <vt:lpstr>林業用施設!Print_Titles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百吉 鈴木</dc:creator>
  <cp:lastModifiedBy>Owner</cp:lastModifiedBy>
  <cp:lastPrinted>2025-06-11T23:30:13Z</cp:lastPrinted>
  <dcterms:created xsi:type="dcterms:W3CDTF">2024-03-27T04:07:14Z</dcterms:created>
  <dcterms:modified xsi:type="dcterms:W3CDTF">2025-06-23T04:34:54Z</dcterms:modified>
</cp:coreProperties>
</file>