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令和4年度\深谷・宮内地区年度別計画\年度別計画報告書（作業用）\"/>
    </mc:Choice>
  </mc:AlternateContent>
  <xr:revisionPtr revIDLastSave="0" documentId="13_ncr:1_{AFE122B6-6DD8-4801-9D93-9AE68CB4D16B}" xr6:coauthVersionLast="47" xr6:coauthVersionMax="47" xr10:uidLastSave="{00000000-0000-0000-0000-000000000000}"/>
  <bookViews>
    <workbookView xWindow="0" yWindow="0" windowWidth="14400" windowHeight="17400" xr2:uid="{00000000-000D-0000-FFFF-FFFF00000000}"/>
  </bookViews>
  <sheets>
    <sheet name="間伐" sheetId="10" r:id="rId1"/>
    <sheet name="更新伐" sheetId="12" r:id="rId2"/>
  </sheets>
  <definedNames>
    <definedName name="_xlnm._FilterDatabase" localSheetId="0" hidden="1">間伐!$A$4:$R$81</definedName>
    <definedName name="_xlnm.Print_Area" localSheetId="0">間伐!$A$1:$P$90</definedName>
    <definedName name="_xlnm.Print_Area" localSheetId="1">更新伐!$A$1:$N$54</definedName>
    <definedName name="_xlnm.Print_Titles" localSheetId="0">間伐!$1:$4</definedName>
    <definedName name="_xlnm.Print_Titles" localSheetId="1">更新伐!$1:$4</definedName>
  </definedNames>
  <calcPr calcId="191029"/>
</workbook>
</file>

<file path=xl/calcChain.xml><?xml version="1.0" encoding="utf-8"?>
<calcChain xmlns="http://schemas.openxmlformats.org/spreadsheetml/2006/main">
  <c r="I85" i="10" l="1"/>
  <c r="H85" i="10"/>
  <c r="G85" i="10"/>
  <c r="E85" i="10"/>
  <c r="D85" i="10"/>
  <c r="C85" i="10"/>
  <c r="B92" i="10" l="1"/>
  <c r="A92" i="10"/>
  <c r="C92" i="10" s="1"/>
  <c r="E6" i="10" l="1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5" i="10"/>
  <c r="H78" i="10" l="1"/>
  <c r="I78" i="10"/>
  <c r="H79" i="10"/>
  <c r="I79" i="10"/>
  <c r="H77" i="10"/>
  <c r="I77" i="10"/>
  <c r="I81" i="10"/>
  <c r="H81" i="10"/>
  <c r="H80" i="10"/>
  <c r="I80" i="10"/>
  <c r="I76" i="10"/>
  <c r="H76" i="10"/>
  <c r="I75" i="10"/>
  <c r="H75" i="10"/>
  <c r="I73" i="10"/>
  <c r="H73" i="10"/>
  <c r="I74" i="10"/>
  <c r="H74" i="10"/>
  <c r="C49" i="12"/>
  <c r="D49" i="12"/>
  <c r="F49" i="12"/>
  <c r="G49" i="12"/>
  <c r="O49" i="12"/>
  <c r="P49" i="12"/>
  <c r="I68" i="10"/>
  <c r="H67" i="10"/>
  <c r="I44" i="10"/>
  <c r="H43" i="10"/>
  <c r="H42" i="10"/>
  <c r="I41" i="10"/>
  <c r="I40" i="10"/>
  <c r="H39" i="10"/>
  <c r="H38" i="10"/>
  <c r="I37" i="10"/>
  <c r="I36" i="10"/>
  <c r="H35" i="10"/>
  <c r="H34" i="10"/>
  <c r="I33" i="10"/>
  <c r="I32" i="10"/>
  <c r="I31" i="10"/>
  <c r="H30" i="10"/>
  <c r="I29" i="10"/>
  <c r="I28" i="10"/>
  <c r="H27" i="10"/>
  <c r="H26" i="10"/>
  <c r="I25" i="10"/>
  <c r="I24" i="10"/>
  <c r="H23" i="10"/>
  <c r="H22" i="10"/>
  <c r="I21" i="10"/>
  <c r="I19" i="10"/>
  <c r="H18" i="10"/>
  <c r="I17" i="10"/>
  <c r="I56" i="10"/>
  <c r="I54" i="10"/>
  <c r="I53" i="10"/>
  <c r="I52" i="10"/>
  <c r="H51" i="10"/>
  <c r="I50" i="10"/>
  <c r="H48" i="10"/>
  <c r="I47" i="10"/>
  <c r="I46" i="10"/>
  <c r="I45" i="10"/>
  <c r="I44" i="12"/>
  <c r="I43" i="12"/>
  <c r="I42" i="12"/>
  <c r="I40" i="12"/>
  <c r="I39" i="12"/>
  <c r="H38" i="12"/>
  <c r="I37" i="12"/>
  <c r="I35" i="12"/>
  <c r="I34" i="12"/>
  <c r="I33" i="12"/>
  <c r="H32" i="12"/>
  <c r="E31" i="12"/>
  <c r="I31" i="12" s="1"/>
  <c r="K77" i="10" l="1"/>
  <c r="J77" i="10"/>
  <c r="K75" i="10"/>
  <c r="J75" i="10"/>
  <c r="K79" i="10"/>
  <c r="J79" i="10"/>
  <c r="K74" i="10"/>
  <c r="J74" i="10"/>
  <c r="I23" i="10"/>
  <c r="I67" i="10"/>
  <c r="I30" i="10"/>
  <c r="I43" i="10"/>
  <c r="I39" i="10"/>
  <c r="I27" i="10"/>
  <c r="H19" i="10"/>
  <c r="I42" i="10"/>
  <c r="H68" i="10"/>
  <c r="I48" i="10"/>
  <c r="I38" i="10"/>
  <c r="I34" i="10"/>
  <c r="I35" i="10"/>
  <c r="I26" i="10"/>
  <c r="I22" i="10"/>
  <c r="H31" i="10"/>
  <c r="H44" i="10"/>
  <c r="I18" i="10"/>
  <c r="I49" i="10"/>
  <c r="H49" i="10"/>
  <c r="I55" i="10"/>
  <c r="H55" i="10"/>
  <c r="I20" i="10"/>
  <c r="H20" i="10"/>
  <c r="H52" i="10"/>
  <c r="H28" i="10"/>
  <c r="H36" i="10"/>
  <c r="H21" i="10"/>
  <c r="H29" i="10"/>
  <c r="H37" i="10"/>
  <c r="H24" i="10"/>
  <c r="H32" i="10"/>
  <c r="H40" i="10"/>
  <c r="H33" i="10"/>
  <c r="H17" i="10"/>
  <c r="H25" i="10"/>
  <c r="H41" i="10"/>
  <c r="I51" i="10"/>
  <c r="H53" i="10"/>
  <c r="H50" i="10"/>
  <c r="H56" i="10"/>
  <c r="H45" i="10"/>
  <c r="H46" i="10"/>
  <c r="H54" i="10"/>
  <c r="H47" i="10"/>
  <c r="I32" i="12"/>
  <c r="H33" i="12"/>
  <c r="H39" i="12"/>
  <c r="I38" i="12"/>
  <c r="I36" i="12"/>
  <c r="H36" i="12"/>
  <c r="H34" i="12"/>
  <c r="H40" i="12"/>
  <c r="I41" i="12"/>
  <c r="H41" i="12"/>
  <c r="H35" i="12"/>
  <c r="H42" i="12"/>
  <c r="H43" i="12"/>
  <c r="H44" i="12"/>
  <c r="H31" i="12"/>
  <c r="H37" i="12"/>
  <c r="L79" i="10" l="1"/>
  <c r="M79" i="10"/>
  <c r="N79" i="10" s="1"/>
  <c r="L75" i="10"/>
  <c r="M75" i="10"/>
  <c r="N75" i="10" s="1"/>
  <c r="L77" i="10"/>
  <c r="M77" i="10"/>
  <c r="N77" i="10" s="1"/>
  <c r="L74" i="10"/>
  <c r="M74" i="10"/>
  <c r="N74" i="10" s="1"/>
  <c r="I47" i="12"/>
  <c r="I45" i="12"/>
  <c r="E30" i="12"/>
  <c r="H30" i="12" s="1"/>
  <c r="E29" i="12"/>
  <c r="I29" i="12" s="1"/>
  <c r="E28" i="12"/>
  <c r="H28" i="12" s="1"/>
  <c r="E27" i="12"/>
  <c r="I27" i="12" s="1"/>
  <c r="E26" i="12"/>
  <c r="I26" i="12" s="1"/>
  <c r="E25" i="12"/>
  <c r="E24" i="12"/>
  <c r="I24" i="12" s="1"/>
  <c r="E23" i="12"/>
  <c r="I23" i="12" s="1"/>
  <c r="E22" i="12"/>
  <c r="I22" i="12" s="1"/>
  <c r="E21" i="12"/>
  <c r="I21" i="12" s="1"/>
  <c r="E20" i="12"/>
  <c r="H20" i="12" s="1"/>
  <c r="E19" i="12"/>
  <c r="I19" i="12" s="1"/>
  <c r="E18" i="12"/>
  <c r="I18" i="12" s="1"/>
  <c r="E17" i="12"/>
  <c r="E16" i="12"/>
  <c r="I16" i="12" s="1"/>
  <c r="E15" i="12"/>
  <c r="I15" i="12" s="1"/>
  <c r="I63" i="10"/>
  <c r="H62" i="10"/>
  <c r="I61" i="10"/>
  <c r="I60" i="10"/>
  <c r="I59" i="10"/>
  <c r="I58" i="10"/>
  <c r="H57" i="10"/>
  <c r="I72" i="10"/>
  <c r="I71" i="10"/>
  <c r="I70" i="10"/>
  <c r="I69" i="10"/>
  <c r="I66" i="10"/>
  <c r="H65" i="10"/>
  <c r="H59" i="10" l="1"/>
  <c r="K59" i="10" s="1"/>
  <c r="M59" i="10" s="1"/>
  <c r="N59" i="10" s="1"/>
  <c r="I57" i="10"/>
  <c r="H58" i="10"/>
  <c r="I30" i="12"/>
  <c r="I28" i="12"/>
  <c r="I20" i="12"/>
  <c r="H29" i="12"/>
  <c r="H21" i="12"/>
  <c r="H15" i="12"/>
  <c r="H23" i="12"/>
  <c r="K23" i="12" s="1"/>
  <c r="H22" i="12"/>
  <c r="H16" i="12"/>
  <c r="H24" i="12"/>
  <c r="I46" i="12"/>
  <c r="H46" i="12"/>
  <c r="I17" i="12"/>
  <c r="H17" i="12"/>
  <c r="I25" i="12"/>
  <c r="H25" i="12"/>
  <c r="K25" i="12" s="1"/>
  <c r="H45" i="12"/>
  <c r="H47" i="12"/>
  <c r="H18" i="12"/>
  <c r="H26" i="12"/>
  <c r="K26" i="12" s="1"/>
  <c r="H19" i="12"/>
  <c r="H27" i="12"/>
  <c r="H60" i="10"/>
  <c r="I62" i="10"/>
  <c r="H63" i="10"/>
  <c r="H61" i="10"/>
  <c r="H72" i="10"/>
  <c r="I65" i="10"/>
  <c r="H66" i="10"/>
  <c r="H69" i="10"/>
  <c r="H70" i="10"/>
  <c r="H71" i="10"/>
  <c r="J59" i="10" l="1"/>
  <c r="L59" i="10"/>
  <c r="J23" i="12"/>
  <c r="K61" i="10"/>
  <c r="J61" i="10"/>
  <c r="M23" i="12" l="1"/>
  <c r="N23" i="12" s="1"/>
  <c r="L23" i="12"/>
  <c r="M61" i="10"/>
  <c r="N61" i="10" s="1"/>
  <c r="L61" i="10"/>
  <c r="E6" i="12" l="1"/>
  <c r="I6" i="12" s="1"/>
  <c r="E7" i="12"/>
  <c r="I7" i="12" s="1"/>
  <c r="E8" i="12"/>
  <c r="I8" i="12" s="1"/>
  <c r="E9" i="12"/>
  <c r="I9" i="12" s="1"/>
  <c r="E10" i="12"/>
  <c r="I10" i="12" s="1"/>
  <c r="E11" i="12"/>
  <c r="I11" i="12" s="1"/>
  <c r="E12" i="12"/>
  <c r="I12" i="12" s="1"/>
  <c r="E13" i="12"/>
  <c r="I13" i="12" s="1"/>
  <c r="E14" i="12"/>
  <c r="I14" i="12" s="1"/>
  <c r="I48" i="12"/>
  <c r="E5" i="12"/>
  <c r="I5" i="12" l="1"/>
  <c r="I49" i="12" s="1"/>
  <c r="E49" i="12"/>
  <c r="H13" i="12"/>
  <c r="H48" i="12"/>
  <c r="K48" i="12" s="1"/>
  <c r="H11" i="12"/>
  <c r="H7" i="12"/>
  <c r="H9" i="12"/>
  <c r="H12" i="12"/>
  <c r="H8" i="12"/>
  <c r="K8" i="12" s="1"/>
  <c r="H14" i="12"/>
  <c r="H10" i="12"/>
  <c r="H6" i="12"/>
  <c r="H5" i="12"/>
  <c r="H49" i="12" l="1"/>
  <c r="K21" i="12" s="1"/>
  <c r="H14" i="10"/>
  <c r="I14" i="10"/>
  <c r="H15" i="10"/>
  <c r="I15" i="10"/>
  <c r="H16" i="10"/>
  <c r="I16" i="10"/>
  <c r="H64" i="10"/>
  <c r="I64" i="10"/>
  <c r="K19" i="12" l="1"/>
  <c r="K20" i="12"/>
  <c r="K6" i="12"/>
  <c r="K15" i="12"/>
  <c r="K14" i="12"/>
  <c r="K12" i="12"/>
  <c r="K11" i="12"/>
  <c r="K10" i="12"/>
  <c r="K9" i="12"/>
  <c r="K7" i="12"/>
  <c r="K42" i="12"/>
  <c r="J42" i="12"/>
  <c r="K38" i="12"/>
  <c r="K43" i="12"/>
  <c r="K34" i="12"/>
  <c r="K39" i="12"/>
  <c r="K40" i="12"/>
  <c r="K32" i="12"/>
  <c r="K35" i="12"/>
  <c r="M35" i="12" s="1"/>
  <c r="K41" i="12"/>
  <c r="K33" i="12"/>
  <c r="K44" i="12"/>
  <c r="K37" i="12"/>
  <c r="K36" i="12"/>
  <c r="M36" i="12" s="1"/>
  <c r="K31" i="12"/>
  <c r="K30" i="12"/>
  <c r="K28" i="12"/>
  <c r="K47" i="12"/>
  <c r="K18" i="12"/>
  <c r="K45" i="12"/>
  <c r="K24" i="12"/>
  <c r="K29" i="12"/>
  <c r="K22" i="12"/>
  <c r="K17" i="12"/>
  <c r="K27" i="12"/>
  <c r="K16" i="12"/>
  <c r="K46" i="12"/>
  <c r="K13" i="12"/>
  <c r="K5" i="12"/>
  <c r="J4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2" i="12"/>
  <c r="J21" i="12"/>
  <c r="J20" i="12"/>
  <c r="J19" i="12"/>
  <c r="J18" i="12"/>
  <c r="J17" i="12"/>
  <c r="J16" i="12"/>
  <c r="J15" i="12"/>
  <c r="P85" i="10"/>
  <c r="F85" i="10"/>
  <c r="O85" i="10" l="1"/>
  <c r="I13" i="10" l="1"/>
  <c r="H13" i="10"/>
  <c r="I12" i="10"/>
  <c r="H12" i="10"/>
  <c r="I11" i="10"/>
  <c r="H11" i="10"/>
  <c r="I10" i="10"/>
  <c r="H10" i="10"/>
  <c r="I9" i="10"/>
  <c r="H9" i="10"/>
  <c r="H6" i="10"/>
  <c r="I6" i="10"/>
  <c r="I5" i="10" l="1"/>
  <c r="I7" i="10"/>
  <c r="I8" i="10"/>
  <c r="H5" i="10"/>
  <c r="H7" i="10"/>
  <c r="H8" i="10"/>
  <c r="J73" i="10" l="1"/>
  <c r="J81" i="10"/>
  <c r="K73" i="10"/>
  <c r="J78" i="10"/>
  <c r="K78" i="10"/>
  <c r="K76" i="10"/>
  <c r="K81" i="10"/>
  <c r="J76" i="10"/>
  <c r="J80" i="10"/>
  <c r="K80" i="10"/>
  <c r="J38" i="12"/>
  <c r="J44" i="12"/>
  <c r="J41" i="12"/>
  <c r="J40" i="12"/>
  <c r="J43" i="12"/>
  <c r="J39" i="12"/>
  <c r="J37" i="12"/>
  <c r="J45" i="12"/>
  <c r="J46" i="12"/>
  <c r="J11" i="12"/>
  <c r="J7" i="12"/>
  <c r="J48" i="12"/>
  <c r="J14" i="12"/>
  <c r="J12" i="12"/>
  <c r="J9" i="12"/>
  <c r="J13" i="12"/>
  <c r="J5" i="12"/>
  <c r="J10" i="12"/>
  <c r="J6" i="12"/>
  <c r="J8" i="12"/>
  <c r="I50" i="12"/>
  <c r="M31" i="12" l="1"/>
  <c r="M17" i="12"/>
  <c r="K68" i="10"/>
  <c r="J68" i="10"/>
  <c r="K58" i="10"/>
  <c r="J58" i="10"/>
  <c r="L42" i="12"/>
  <c r="M42" i="12"/>
  <c r="N42" i="12" s="1"/>
  <c r="N35" i="12"/>
  <c r="N17" i="12"/>
  <c r="N36" i="12"/>
  <c r="K62" i="10"/>
  <c r="J62" i="10"/>
  <c r="K60" i="10"/>
  <c r="J60" i="10"/>
  <c r="J67" i="10"/>
  <c r="K67" i="10"/>
  <c r="M47" i="12"/>
  <c r="N47" i="12" s="1"/>
  <c r="L47" i="12"/>
  <c r="L36" i="12"/>
  <c r="L35" i="12"/>
  <c r="M34" i="12"/>
  <c r="N34" i="12" s="1"/>
  <c r="L34" i="12"/>
  <c r="M33" i="12"/>
  <c r="N33" i="12" s="1"/>
  <c r="L33" i="12"/>
  <c r="M32" i="12"/>
  <c r="N32" i="12" s="1"/>
  <c r="L32" i="12"/>
  <c r="N31" i="12"/>
  <c r="L31" i="12"/>
  <c r="M30" i="12"/>
  <c r="N30" i="12" s="1"/>
  <c r="L30" i="12"/>
  <c r="M29" i="12"/>
  <c r="N29" i="12" s="1"/>
  <c r="L29" i="12"/>
  <c r="L28" i="12"/>
  <c r="M28" i="12"/>
  <c r="N28" i="12" s="1"/>
  <c r="L27" i="12"/>
  <c r="M27" i="12"/>
  <c r="N27" i="12" s="1"/>
  <c r="L26" i="12"/>
  <c r="M26" i="12"/>
  <c r="N26" i="12" s="1"/>
  <c r="M25" i="12"/>
  <c r="N25" i="12" s="1"/>
  <c r="L25" i="12"/>
  <c r="L24" i="12"/>
  <c r="M24" i="12"/>
  <c r="N24" i="12" s="1"/>
  <c r="M22" i="12"/>
  <c r="N22" i="12" s="1"/>
  <c r="L22" i="12"/>
  <c r="L21" i="12"/>
  <c r="M21" i="12"/>
  <c r="N21" i="12" s="1"/>
  <c r="L20" i="12"/>
  <c r="M20" i="12"/>
  <c r="N20" i="12" s="1"/>
  <c r="L19" i="12"/>
  <c r="M19" i="12"/>
  <c r="N19" i="12" s="1"/>
  <c r="L18" i="12"/>
  <c r="M18" i="12"/>
  <c r="N18" i="12" s="1"/>
  <c r="L17" i="12"/>
  <c r="L16" i="12"/>
  <c r="M16" i="12"/>
  <c r="N16" i="12" s="1"/>
  <c r="M15" i="12"/>
  <c r="N15" i="12" s="1"/>
  <c r="L15" i="12"/>
  <c r="K27" i="10"/>
  <c r="J22" i="10"/>
  <c r="K26" i="10"/>
  <c r="K38" i="10"/>
  <c r="J51" i="10"/>
  <c r="K35" i="10"/>
  <c r="K22" i="10"/>
  <c r="J26" i="10"/>
  <c r="J38" i="10"/>
  <c r="J43" i="10"/>
  <c r="J23" i="10"/>
  <c r="K43" i="10"/>
  <c r="K30" i="10"/>
  <c r="J44" i="10"/>
  <c r="K23" i="10"/>
  <c r="J30" i="10"/>
  <c r="K42" i="10"/>
  <c r="J31" i="10"/>
  <c r="K48" i="10"/>
  <c r="K39" i="10"/>
  <c r="J42" i="10"/>
  <c r="J48" i="10"/>
  <c r="K18" i="10"/>
  <c r="J27" i="10"/>
  <c r="K34" i="10"/>
  <c r="J18" i="10"/>
  <c r="J34" i="10"/>
  <c r="J35" i="10"/>
  <c r="J39" i="10"/>
  <c r="K51" i="10"/>
  <c r="K19" i="10"/>
  <c r="K17" i="10"/>
  <c r="J49" i="10"/>
  <c r="J40" i="10"/>
  <c r="J36" i="10"/>
  <c r="J53" i="10"/>
  <c r="K44" i="10"/>
  <c r="J17" i="10"/>
  <c r="K49" i="10"/>
  <c r="K47" i="10"/>
  <c r="J47" i="10"/>
  <c r="K31" i="10"/>
  <c r="J25" i="10"/>
  <c r="K37" i="10"/>
  <c r="J52" i="10"/>
  <c r="K52" i="10"/>
  <c r="K25" i="10"/>
  <c r="J37" i="10"/>
  <c r="J33" i="10"/>
  <c r="J41" i="10"/>
  <c r="K20" i="10"/>
  <c r="K45" i="10"/>
  <c r="J50" i="10"/>
  <c r="K28" i="10"/>
  <c r="K33" i="10"/>
  <c r="K41" i="10"/>
  <c r="J20" i="10"/>
  <c r="J45" i="10"/>
  <c r="K50" i="10"/>
  <c r="J28" i="10"/>
  <c r="K29" i="10"/>
  <c r="K32" i="10"/>
  <c r="K24" i="10"/>
  <c r="J54" i="10"/>
  <c r="J19" i="10"/>
  <c r="J29" i="10"/>
  <c r="J32" i="10"/>
  <c r="J24" i="10"/>
  <c r="K54" i="10"/>
  <c r="K40" i="10"/>
  <c r="K21" i="10"/>
  <c r="K36" i="10"/>
  <c r="K46" i="10"/>
  <c r="K53" i="10"/>
  <c r="J21" i="10"/>
  <c r="J46" i="10"/>
  <c r="K55" i="10"/>
  <c r="K56" i="10"/>
  <c r="J56" i="10"/>
  <c r="J55" i="10"/>
  <c r="K57" i="10"/>
  <c r="J57" i="10"/>
  <c r="K63" i="10"/>
  <c r="J63" i="10"/>
  <c r="L41" i="12"/>
  <c r="M41" i="12"/>
  <c r="N41" i="12" s="1"/>
  <c r="M44" i="12"/>
  <c r="N44" i="12" s="1"/>
  <c r="L44" i="12"/>
  <c r="M40" i="12"/>
  <c r="N40" i="12" s="1"/>
  <c r="L40" i="12"/>
  <c r="M37" i="12"/>
  <c r="N37" i="12" s="1"/>
  <c r="L37" i="12"/>
  <c r="M43" i="12"/>
  <c r="N43" i="12" s="1"/>
  <c r="L43" i="12"/>
  <c r="L46" i="12"/>
  <c r="M46" i="12"/>
  <c r="N46" i="12" s="1"/>
  <c r="M39" i="12"/>
  <c r="N39" i="12" s="1"/>
  <c r="L39" i="12"/>
  <c r="M45" i="12"/>
  <c r="N45" i="12" s="1"/>
  <c r="L45" i="12"/>
  <c r="M38" i="12"/>
  <c r="N38" i="12" s="1"/>
  <c r="L38" i="12"/>
  <c r="M5" i="12"/>
  <c r="Q39" i="12"/>
  <c r="Q33" i="12"/>
  <c r="Q38" i="12"/>
  <c r="Q32" i="12"/>
  <c r="Q37" i="12"/>
  <c r="Q31" i="12"/>
  <c r="Q44" i="12"/>
  <c r="Q43" i="12"/>
  <c r="Q42" i="12"/>
  <c r="Q35" i="12"/>
  <c r="Q41" i="12"/>
  <c r="Q36" i="12"/>
  <c r="Q34" i="12"/>
  <c r="Q40" i="12"/>
  <c r="Q29" i="12"/>
  <c r="Q21" i="12"/>
  <c r="Q28" i="12"/>
  <c r="Q20" i="12"/>
  <c r="Q27" i="12"/>
  <c r="Q19" i="12"/>
  <c r="Q26" i="12"/>
  <c r="Q18" i="12"/>
  <c r="Q47" i="12"/>
  <c r="Q25" i="12"/>
  <c r="Q22" i="12"/>
  <c r="Q46" i="12"/>
  <c r="Q16" i="12"/>
  <c r="Q17" i="12"/>
  <c r="Q45" i="12"/>
  <c r="Q23" i="12"/>
  <c r="Q15" i="12"/>
  <c r="Q30" i="12"/>
  <c r="Q24" i="12"/>
  <c r="M8" i="12"/>
  <c r="N8" i="12" s="1"/>
  <c r="L5" i="12"/>
  <c r="M48" i="12"/>
  <c r="N48" i="12" s="1"/>
  <c r="J65" i="10"/>
  <c r="K65" i="10"/>
  <c r="K72" i="10"/>
  <c r="J72" i="10"/>
  <c r="J70" i="10"/>
  <c r="K66" i="10"/>
  <c r="K70" i="10"/>
  <c r="J66" i="10"/>
  <c r="K69" i="10"/>
  <c r="J69" i="10"/>
  <c r="K71" i="10"/>
  <c r="J71" i="10"/>
  <c r="M6" i="12"/>
  <c r="N6" i="12" s="1"/>
  <c r="M10" i="12"/>
  <c r="N10" i="12" s="1"/>
  <c r="M12" i="12"/>
  <c r="N12" i="12" s="1"/>
  <c r="L14" i="12"/>
  <c r="M14" i="12"/>
  <c r="N14" i="12" s="1"/>
  <c r="M13" i="12"/>
  <c r="N13" i="12" s="1"/>
  <c r="L7" i="12"/>
  <c r="M7" i="12"/>
  <c r="N7" i="12" s="1"/>
  <c r="L8" i="12"/>
  <c r="L11" i="12"/>
  <c r="M11" i="12"/>
  <c r="N11" i="12" s="1"/>
  <c r="M9" i="12"/>
  <c r="N9" i="12" s="1"/>
  <c r="L13" i="12"/>
  <c r="L9" i="12"/>
  <c r="J64" i="10"/>
  <c r="J16" i="10"/>
  <c r="J14" i="10"/>
  <c r="J13" i="10"/>
  <c r="J12" i="10"/>
  <c r="J5" i="10"/>
  <c r="J15" i="10"/>
  <c r="J11" i="10"/>
  <c r="J9" i="10"/>
  <c r="J6" i="10"/>
  <c r="J10" i="10"/>
  <c r="J7" i="10"/>
  <c r="J8" i="10"/>
  <c r="L6" i="12"/>
  <c r="L12" i="12"/>
  <c r="L48" i="12"/>
  <c r="L10" i="12"/>
  <c r="Q9" i="12"/>
  <c r="Q13" i="12"/>
  <c r="Q14" i="12"/>
  <c r="Q5" i="12"/>
  <c r="Q6" i="12"/>
  <c r="Q10" i="12"/>
  <c r="Q12" i="12"/>
  <c r="Q7" i="12"/>
  <c r="Q11" i="12"/>
  <c r="Q48" i="12"/>
  <c r="Q8" i="12"/>
  <c r="K10" i="10"/>
  <c r="K64" i="10"/>
  <c r="K14" i="10"/>
  <c r="K16" i="10"/>
  <c r="K15" i="10"/>
  <c r="K8" i="10"/>
  <c r="K12" i="10"/>
  <c r="K11" i="10"/>
  <c r="K13" i="10"/>
  <c r="K9" i="10"/>
  <c r="K7" i="10"/>
  <c r="K5" i="10"/>
  <c r="K6" i="10"/>
  <c r="I86" i="10"/>
  <c r="M73" i="10" s="1"/>
  <c r="M62" i="10" l="1"/>
  <c r="N62" i="10" s="1"/>
  <c r="M65" i="10"/>
  <c r="M18" i="10"/>
  <c r="N18" i="10" s="1"/>
  <c r="Q81" i="10"/>
  <c r="L81" i="10"/>
  <c r="M81" i="10"/>
  <c r="N81" i="10" s="1"/>
  <c r="Q79" i="10"/>
  <c r="Q80" i="10"/>
  <c r="M80" i="10"/>
  <c r="N80" i="10" s="1"/>
  <c r="L80" i="10"/>
  <c r="Q77" i="10"/>
  <c r="Q78" i="10"/>
  <c r="M78" i="10"/>
  <c r="N78" i="10" s="1"/>
  <c r="L78" i="10"/>
  <c r="Q76" i="10"/>
  <c r="L76" i="10"/>
  <c r="M76" i="10"/>
  <c r="N76" i="10" s="1"/>
  <c r="Q74" i="10"/>
  <c r="Q75" i="10"/>
  <c r="Q73" i="10"/>
  <c r="N73" i="10"/>
  <c r="L73" i="10"/>
  <c r="M68" i="10"/>
  <c r="N68" i="10" s="1"/>
  <c r="L68" i="10"/>
  <c r="L58" i="10"/>
  <c r="M58" i="10"/>
  <c r="N58" i="10" s="1"/>
  <c r="L60" i="10"/>
  <c r="M60" i="10"/>
  <c r="N60" i="10" s="1"/>
  <c r="L62" i="10"/>
  <c r="M67" i="10"/>
  <c r="N67" i="10" s="1"/>
  <c r="L67" i="10"/>
  <c r="L41" i="10"/>
  <c r="M41" i="10"/>
  <c r="N41" i="10" s="1"/>
  <c r="M32" i="10"/>
  <c r="N32" i="10" s="1"/>
  <c r="L32" i="10"/>
  <c r="L52" i="10"/>
  <c r="M52" i="10"/>
  <c r="N52" i="10" s="1"/>
  <c r="L51" i="10"/>
  <c r="M51" i="10"/>
  <c r="N51" i="10" s="1"/>
  <c r="M54" i="10"/>
  <c r="N54" i="10" s="1"/>
  <c r="L54" i="10"/>
  <c r="M44" i="10"/>
  <c r="N44" i="10" s="1"/>
  <c r="L44" i="10"/>
  <c r="L36" i="10"/>
  <c r="M36" i="10"/>
  <c r="N36" i="10" s="1"/>
  <c r="L47" i="10"/>
  <c r="M47" i="10"/>
  <c r="N47" i="10" s="1"/>
  <c r="M17" i="10"/>
  <c r="N17" i="10" s="1"/>
  <c r="L17" i="10"/>
  <c r="M21" i="10"/>
  <c r="N21" i="10" s="1"/>
  <c r="L21" i="10"/>
  <c r="M24" i="10"/>
  <c r="N24" i="10" s="1"/>
  <c r="L24" i="10"/>
  <c r="M33" i="10"/>
  <c r="N33" i="10" s="1"/>
  <c r="L33" i="10"/>
  <c r="M25" i="10"/>
  <c r="N25" i="10" s="1"/>
  <c r="L25" i="10"/>
  <c r="M49" i="10"/>
  <c r="N49" i="10" s="1"/>
  <c r="L49" i="10"/>
  <c r="M19" i="10"/>
  <c r="N19" i="10" s="1"/>
  <c r="L19" i="10"/>
  <c r="L18" i="10"/>
  <c r="M23" i="10"/>
  <c r="N23" i="10" s="1"/>
  <c r="L23" i="10"/>
  <c r="L22" i="10"/>
  <c r="M22" i="10"/>
  <c r="N22" i="10" s="1"/>
  <c r="M45" i="10"/>
  <c r="N45" i="10" s="1"/>
  <c r="L45" i="10"/>
  <c r="M37" i="10"/>
  <c r="N37" i="10" s="1"/>
  <c r="L37" i="10"/>
  <c r="L39" i="10"/>
  <c r="M39" i="10"/>
  <c r="N39" i="10" s="1"/>
  <c r="M43" i="10"/>
  <c r="N43" i="10" s="1"/>
  <c r="L43" i="10"/>
  <c r="M38" i="10"/>
  <c r="N38" i="10" s="1"/>
  <c r="L38" i="10"/>
  <c r="L50" i="10"/>
  <c r="M50" i="10"/>
  <c r="N50" i="10" s="1"/>
  <c r="M20" i="10"/>
  <c r="N20" i="10" s="1"/>
  <c r="L20" i="10"/>
  <c r="L48" i="10"/>
  <c r="M48" i="10"/>
  <c r="N48" i="10" s="1"/>
  <c r="M26" i="10"/>
  <c r="N26" i="10" s="1"/>
  <c r="L26" i="10"/>
  <c r="M30" i="10"/>
  <c r="N30" i="10" s="1"/>
  <c r="L30" i="10"/>
  <c r="M53" i="10"/>
  <c r="N53" i="10" s="1"/>
  <c r="L53" i="10"/>
  <c r="L31" i="10"/>
  <c r="M31" i="10"/>
  <c r="N31" i="10" s="1"/>
  <c r="M40" i="10"/>
  <c r="N40" i="10" s="1"/>
  <c r="L40" i="10"/>
  <c r="M28" i="10"/>
  <c r="N28" i="10" s="1"/>
  <c r="L28" i="10"/>
  <c r="M35" i="10"/>
  <c r="N35" i="10" s="1"/>
  <c r="L35" i="10"/>
  <c r="M29" i="10"/>
  <c r="N29" i="10" s="1"/>
  <c r="L29" i="10"/>
  <c r="L46" i="10"/>
  <c r="M46" i="10"/>
  <c r="N46" i="10" s="1"/>
  <c r="M34" i="10"/>
  <c r="N34" i="10" s="1"/>
  <c r="L34" i="10"/>
  <c r="M42" i="10"/>
  <c r="N42" i="10" s="1"/>
  <c r="L42" i="10"/>
  <c r="M27" i="10"/>
  <c r="N27" i="10" s="1"/>
  <c r="L27" i="10"/>
  <c r="N5" i="12"/>
  <c r="N49" i="12" s="1"/>
  <c r="M49" i="12"/>
  <c r="Q67" i="10"/>
  <c r="Q68" i="10"/>
  <c r="M56" i="10"/>
  <c r="N56" i="10" s="1"/>
  <c r="L56" i="10"/>
  <c r="M55" i="10"/>
  <c r="N55" i="10" s="1"/>
  <c r="L55" i="10"/>
  <c r="L63" i="10"/>
  <c r="M63" i="10"/>
  <c r="N63" i="10" s="1"/>
  <c r="M57" i="10"/>
  <c r="N57" i="10" s="1"/>
  <c r="L57" i="10"/>
  <c r="Q44" i="10"/>
  <c r="Q36" i="10"/>
  <c r="Q28" i="10"/>
  <c r="Q43" i="10"/>
  <c r="Q35" i="10"/>
  <c r="Q27" i="10"/>
  <c r="Q19" i="10"/>
  <c r="Q18" i="10"/>
  <c r="Q17" i="10"/>
  <c r="Q42" i="10"/>
  <c r="Q34" i="10"/>
  <c r="Q26" i="10"/>
  <c r="Q41" i="10"/>
  <c r="Q33" i="10"/>
  <c r="Q25" i="10"/>
  <c r="Q40" i="10"/>
  <c r="Q32" i="10"/>
  <c r="Q24" i="10"/>
  <c r="Q39" i="10"/>
  <c r="Q31" i="10"/>
  <c r="Q23" i="10"/>
  <c r="Q38" i="10"/>
  <c r="Q30" i="10"/>
  <c r="Q22" i="10"/>
  <c r="Q37" i="10"/>
  <c r="Q29" i="10"/>
  <c r="Q21" i="10"/>
  <c r="Q20" i="10"/>
  <c r="Q54" i="10"/>
  <c r="Q53" i="10"/>
  <c r="Q55" i="10"/>
  <c r="Q49" i="10"/>
  <c r="Q48" i="10"/>
  <c r="Q47" i="10"/>
  <c r="Q45" i="10"/>
  <c r="Q52" i="10"/>
  <c r="Q51" i="10"/>
  <c r="Q56" i="10"/>
  <c r="Q50" i="10"/>
  <c r="Q46" i="10"/>
  <c r="Q63" i="10"/>
  <c r="Q60" i="10"/>
  <c r="Q59" i="10"/>
  <c r="Q58" i="10"/>
  <c r="Q57" i="10"/>
  <c r="Q62" i="10"/>
  <c r="Q61" i="10"/>
  <c r="M6" i="10"/>
  <c r="N6" i="10" s="1"/>
  <c r="M70" i="10"/>
  <c r="N70" i="10" s="1"/>
  <c r="M9" i="10"/>
  <c r="N9" i="10" s="1"/>
  <c r="N65" i="10"/>
  <c r="L65" i="10"/>
  <c r="Q72" i="10"/>
  <c r="M72" i="10"/>
  <c r="N72" i="10" s="1"/>
  <c r="L72" i="10"/>
  <c r="L66" i="10"/>
  <c r="M66" i="10"/>
  <c r="N66" i="10" s="1"/>
  <c r="M71" i="10"/>
  <c r="N71" i="10" s="1"/>
  <c r="L71" i="10"/>
  <c r="Q71" i="10"/>
  <c r="Q70" i="10"/>
  <c r="Q69" i="10"/>
  <c r="Q66" i="10"/>
  <c r="Q65" i="10"/>
  <c r="L69" i="10"/>
  <c r="M69" i="10"/>
  <c r="N69" i="10" s="1"/>
  <c r="L70" i="10"/>
  <c r="M7" i="10"/>
  <c r="N7" i="10" s="1"/>
  <c r="M5" i="10"/>
  <c r="L13" i="10"/>
  <c r="L16" i="10"/>
  <c r="L64" i="10"/>
  <c r="L14" i="10"/>
  <c r="L12" i="10"/>
  <c r="L7" i="10"/>
  <c r="L8" i="10"/>
  <c r="L9" i="10"/>
  <c r="L15" i="10"/>
  <c r="L6" i="10"/>
  <c r="L5" i="10"/>
  <c r="L11" i="10"/>
  <c r="L10" i="10"/>
  <c r="M10" i="10"/>
  <c r="N10" i="10" s="1"/>
  <c r="M13" i="10"/>
  <c r="N13" i="10" s="1"/>
  <c r="M12" i="10"/>
  <c r="N12" i="10" s="1"/>
  <c r="M14" i="10"/>
  <c r="N14" i="10" s="1"/>
  <c r="M64" i="10"/>
  <c r="N64" i="10" s="1"/>
  <c r="Q6" i="10"/>
  <c r="Q10" i="10"/>
  <c r="Q14" i="10"/>
  <c r="Q13" i="10"/>
  <c r="Q7" i="10"/>
  <c r="Q11" i="10"/>
  <c r="Q15" i="10"/>
  <c r="Q5" i="10"/>
  <c r="Q8" i="10"/>
  <c r="Q12" i="10"/>
  <c r="Q16" i="10"/>
  <c r="Q9" i="10"/>
  <c r="Q64" i="10"/>
  <c r="M15" i="10"/>
  <c r="N15" i="10" s="1"/>
  <c r="M16" i="10"/>
  <c r="N16" i="10" s="1"/>
  <c r="M11" i="10"/>
  <c r="N11" i="10" s="1"/>
  <c r="M8" i="10"/>
  <c r="N8" i="10" s="1"/>
  <c r="M85" i="10" l="1"/>
  <c r="N5" i="10"/>
  <c r="N8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62" authorId="0" shapeId="0" xr:uid="{1688F7C1-BEE7-4A3A-93D3-601A6E815EF9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’</t>
        </r>
        <r>
          <rPr>
            <sz val="9"/>
            <color indexed="10"/>
            <rFont val="MS P ゴシック"/>
            <family val="3"/>
            <charset val="128"/>
          </rPr>
          <t>－1m3で調整</t>
        </r>
      </text>
    </comment>
    <comment ref="M73" authorId="0" shapeId="0" xr:uid="{24C67ADE-D4DB-447A-8BC4-BE54096195CD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’</t>
        </r>
        <r>
          <rPr>
            <sz val="9"/>
            <color indexed="10"/>
            <rFont val="MS P ゴシック"/>
            <family val="3"/>
            <charset val="128"/>
          </rPr>
          <t>－1m3で調整</t>
        </r>
      </text>
    </comment>
  </commentList>
</comments>
</file>

<file path=xl/sharedStrings.xml><?xml version="1.0" encoding="utf-8"?>
<sst xmlns="http://schemas.openxmlformats.org/spreadsheetml/2006/main" count="387" uniqueCount="146">
  <si>
    <t>合計</t>
    <rPh sb="0" eb="2">
      <t>ゴウケイ</t>
    </rPh>
    <phoneticPr fontId="1"/>
  </si>
  <si>
    <t>100m3/ha
超過材積</t>
    <rPh sb="9" eb="11">
      <t>チョウカ</t>
    </rPh>
    <rPh sb="11" eb="13">
      <t>ザイセキ</t>
    </rPh>
    <phoneticPr fontId="1"/>
  </si>
  <si>
    <t>100m3/ha
不足材積</t>
    <rPh sb="9" eb="11">
      <t>フソク</t>
    </rPh>
    <rPh sb="11" eb="13">
      <t>ザイセキ</t>
    </rPh>
    <phoneticPr fontId="1"/>
  </si>
  <si>
    <t>残置材積</t>
    <rPh sb="0" eb="2">
      <t>ザンチ</t>
    </rPh>
    <rPh sb="2" eb="4">
      <t>ザイセキ</t>
    </rPh>
    <phoneticPr fontId="1"/>
  </si>
  <si>
    <t>間伐</t>
    <rPh sb="0" eb="2">
      <t>カンバツ</t>
    </rPh>
    <phoneticPr fontId="1"/>
  </si>
  <si>
    <t>地区</t>
    <rPh sb="0" eb="2">
      <t>チク</t>
    </rPh>
    <phoneticPr fontId="1"/>
  </si>
  <si>
    <t>工種</t>
    <rPh sb="0" eb="2">
      <t>コウシュ</t>
    </rPh>
    <phoneticPr fontId="1"/>
  </si>
  <si>
    <t>a</t>
    <phoneticPr fontId="1"/>
  </si>
  <si>
    <t>b</t>
    <phoneticPr fontId="1"/>
  </si>
  <si>
    <t>c</t>
    <phoneticPr fontId="1"/>
  </si>
  <si>
    <t>変更
面積
ha</t>
    <rPh sb="0" eb="2">
      <t>ヘンコウ</t>
    </rPh>
    <rPh sb="3" eb="5">
      <t>メンセキ</t>
    </rPh>
    <phoneticPr fontId="1"/>
  </si>
  <si>
    <t>出来形</t>
    <rPh sb="0" eb="3">
      <t>デキガタ</t>
    </rPh>
    <phoneticPr fontId="1"/>
  </si>
  <si>
    <t>更新伐　搬出材積(設計数量)の調整　※全体で100m3/haとなるよう各地区の材積を調整する</t>
    <rPh sb="0" eb="2">
      <t>コウシン</t>
    </rPh>
    <rPh sb="2" eb="3">
      <t>バツ</t>
    </rPh>
    <rPh sb="4" eb="6">
      <t>ハンシュツ</t>
    </rPh>
    <rPh sb="6" eb="8">
      <t>ザイセキ</t>
    </rPh>
    <rPh sb="9" eb="11">
      <t>セッケイ</t>
    </rPh>
    <rPh sb="11" eb="13">
      <t>スウリョウ</t>
    </rPh>
    <rPh sb="15" eb="17">
      <t>チョウセイ</t>
    </rPh>
    <rPh sb="19" eb="21">
      <t>ゼンタイ</t>
    </rPh>
    <rPh sb="35" eb="38">
      <t>カクチク</t>
    </rPh>
    <rPh sb="39" eb="41">
      <t>ザイセキ</t>
    </rPh>
    <rPh sb="42" eb="44">
      <t>チョウセイ</t>
    </rPh>
    <phoneticPr fontId="1"/>
  </si>
  <si>
    <t>搬出材積・・・利用材積のうち再生事業の対象となるもの</t>
    <rPh sb="0" eb="2">
      <t>ハンシュツ</t>
    </rPh>
    <rPh sb="2" eb="4">
      <t>ザイセキ</t>
    </rPh>
    <rPh sb="7" eb="9">
      <t>リヨウ</t>
    </rPh>
    <rPh sb="9" eb="11">
      <t>ザイセキ</t>
    </rPh>
    <rPh sb="14" eb="16">
      <t>サイセイ</t>
    </rPh>
    <rPh sb="16" eb="18">
      <t>ジギョウ</t>
    </rPh>
    <rPh sb="19" eb="21">
      <t>タイショウ</t>
    </rPh>
    <phoneticPr fontId="1"/>
  </si>
  <si>
    <t>残置材積・・・利用材積のうち再生事業の対象外となるもの</t>
    <rPh sb="0" eb="2">
      <t>ザンチ</t>
    </rPh>
    <rPh sb="2" eb="4">
      <t>ザイセキ</t>
    </rPh>
    <rPh sb="7" eb="9">
      <t>リヨウ</t>
    </rPh>
    <rPh sb="9" eb="11">
      <t>ザイセキ</t>
    </rPh>
    <rPh sb="14" eb="16">
      <t>サイセイ</t>
    </rPh>
    <rPh sb="16" eb="18">
      <t>ジギョウ</t>
    </rPh>
    <rPh sb="19" eb="21">
      <t>タイショウ</t>
    </rPh>
    <rPh sb="21" eb="22">
      <t>ガイ</t>
    </rPh>
    <phoneticPr fontId="1"/>
  </si>
  <si>
    <t>間伐　搬出材積(設計数量)の調整　※全体で100m3/haとなるよう各地区の材積を調整する</t>
    <rPh sb="0" eb="2">
      <t>カンバツ</t>
    </rPh>
    <rPh sb="3" eb="5">
      <t>ハンシュツ</t>
    </rPh>
    <rPh sb="5" eb="7">
      <t>ザイセキ</t>
    </rPh>
    <rPh sb="8" eb="10">
      <t>セッケイ</t>
    </rPh>
    <rPh sb="10" eb="12">
      <t>スウリョウ</t>
    </rPh>
    <rPh sb="14" eb="16">
      <t>チョウセイ</t>
    </rPh>
    <rPh sb="18" eb="20">
      <t>ゼンタイ</t>
    </rPh>
    <rPh sb="34" eb="37">
      <t>カクチク</t>
    </rPh>
    <rPh sb="38" eb="40">
      <t>ザイセキ</t>
    </rPh>
    <rPh sb="41" eb="43">
      <t>チョウセイ</t>
    </rPh>
    <phoneticPr fontId="1"/>
  </si>
  <si>
    <t>d=a/Σa</t>
    <phoneticPr fontId="1"/>
  </si>
  <si>
    <t>残置材積配分率(％)</t>
    <rPh sb="0" eb="2">
      <t>ザンチ</t>
    </rPh>
    <rPh sb="2" eb="4">
      <t>ザイセキ</t>
    </rPh>
    <rPh sb="4" eb="6">
      <t>ハイブン</t>
    </rPh>
    <rPh sb="6" eb="7">
      <t>リツ</t>
    </rPh>
    <phoneticPr fontId="1"/>
  </si>
  <si>
    <t>式</t>
    <rPh sb="0" eb="1">
      <t>シキ</t>
    </rPh>
    <phoneticPr fontId="1"/>
  </si>
  <si>
    <t>d=a/Σa</t>
    <phoneticPr fontId="1"/>
  </si>
  <si>
    <t>e=c*d</t>
    <phoneticPr fontId="1"/>
  </si>
  <si>
    <t>e=c*d</t>
    <phoneticPr fontId="1"/>
  </si>
  <si>
    <t>利用
材積</t>
    <rPh sb="0" eb="2">
      <t>リヨウ</t>
    </rPh>
    <rPh sb="3" eb="5">
      <t>ザイセキ</t>
    </rPh>
    <phoneticPr fontId="1"/>
  </si>
  <si>
    <t>搬出材積
(当初)</t>
    <rPh sb="0" eb="2">
      <t>ハンシュツ</t>
    </rPh>
    <rPh sb="2" eb="4">
      <t>ザイセキ</t>
    </rPh>
    <rPh sb="6" eb="8">
      <t>トウショ</t>
    </rPh>
    <phoneticPr fontId="1"/>
  </si>
  <si>
    <t>搬出材積
(変更)</t>
    <rPh sb="0" eb="2">
      <t>ハンシュツ</t>
    </rPh>
    <rPh sb="2" eb="4">
      <t>ザイセキ</t>
    </rPh>
    <rPh sb="6" eb="8">
      <t>ヘンコウ</t>
    </rPh>
    <phoneticPr fontId="1"/>
  </si>
  <si>
    <t>周測
ha</t>
    <rPh sb="0" eb="1">
      <t>シュウ</t>
    </rPh>
    <rPh sb="1" eb="2">
      <t>ソク</t>
    </rPh>
    <phoneticPr fontId="1"/>
  </si>
  <si>
    <t>控除
ha</t>
    <rPh sb="0" eb="2">
      <t>コウジョ</t>
    </rPh>
    <phoneticPr fontId="1"/>
  </si>
  <si>
    <t>整備
ha</t>
    <rPh sb="0" eb="2">
      <t>セイビ</t>
    </rPh>
    <phoneticPr fontId="1"/>
  </si>
  <si>
    <t>更新伐</t>
    <rPh sb="0" eb="2">
      <t>コウシン</t>
    </rPh>
    <rPh sb="2" eb="3">
      <t>バツ</t>
    </rPh>
    <phoneticPr fontId="1"/>
  </si>
  <si>
    <t>S-101</t>
  </si>
  <si>
    <t>S-102</t>
  </si>
  <si>
    <t>S-103</t>
  </si>
  <si>
    <t>S-94</t>
  </si>
  <si>
    <t>S-96</t>
  </si>
  <si>
    <t>S-99</t>
  </si>
  <si>
    <t>S-100</t>
  </si>
  <si>
    <t>S-91</t>
  </si>
  <si>
    <t>S-92</t>
  </si>
  <si>
    <t>S-93</t>
  </si>
  <si>
    <t>S-95</t>
  </si>
  <si>
    <t>S-98</t>
  </si>
  <si>
    <t>S-104</t>
  </si>
  <si>
    <t>S-105</t>
  </si>
  <si>
    <t>利用材積・・・立木材積の81.4％</t>
    <rPh sb="0" eb="2">
      <t>リヨウ</t>
    </rPh>
    <rPh sb="2" eb="4">
      <t>ザイセキ</t>
    </rPh>
    <rPh sb="7" eb="9">
      <t>リュウボク</t>
    </rPh>
    <rPh sb="9" eb="11">
      <t>ザイセキ</t>
    </rPh>
    <phoneticPr fontId="1"/>
  </si>
  <si>
    <t>S-1</t>
  </si>
  <si>
    <t>S-5</t>
  </si>
  <si>
    <t>S-8</t>
  </si>
  <si>
    <t>S-9</t>
  </si>
  <si>
    <t>S-10</t>
  </si>
  <si>
    <t>S-13</t>
  </si>
  <si>
    <t>S-17</t>
  </si>
  <si>
    <t>S-19</t>
  </si>
  <si>
    <t>S-20</t>
  </si>
  <si>
    <t>S-25</t>
  </si>
  <si>
    <t>S-28</t>
  </si>
  <si>
    <t>S-30</t>
  </si>
  <si>
    <t>S-32</t>
  </si>
  <si>
    <t>S-36</t>
  </si>
  <si>
    <t>S-41</t>
  </si>
  <si>
    <t>S-46</t>
  </si>
  <si>
    <t>S-48</t>
  </si>
  <si>
    <t>S-50</t>
  </si>
  <si>
    <t>S-52</t>
  </si>
  <si>
    <t>S-53</t>
  </si>
  <si>
    <t>S-56</t>
  </si>
  <si>
    <t>S-60</t>
  </si>
  <si>
    <t>S-62</t>
  </si>
  <si>
    <t>S-63</t>
  </si>
  <si>
    <t>S-64</t>
  </si>
  <si>
    <t>S-66</t>
  </si>
  <si>
    <t>S-68</t>
  </si>
  <si>
    <t>S-72</t>
  </si>
  <si>
    <t>S-77</t>
  </si>
  <si>
    <t>S-80</t>
  </si>
  <si>
    <t>S-86</t>
  </si>
  <si>
    <t>S-88</t>
  </si>
  <si>
    <t>S-2</t>
  </si>
  <si>
    <t>S-4</t>
  </si>
  <si>
    <t>S-6</t>
  </si>
  <si>
    <t>S-7</t>
  </si>
  <si>
    <t>S-24</t>
  </si>
  <si>
    <t>S-26</t>
  </si>
  <si>
    <t>S-34</t>
  </si>
  <si>
    <t>S-35</t>
  </si>
  <si>
    <t>S-38</t>
  </si>
  <si>
    <t>S-39</t>
  </si>
  <si>
    <t>S-40</t>
  </si>
  <si>
    <t>S-42</t>
  </si>
  <si>
    <t>S-43</t>
  </si>
  <si>
    <t>S-45</t>
  </si>
  <si>
    <t>S-47</t>
  </si>
  <si>
    <t>S-51</t>
  </si>
  <si>
    <t>S-54</t>
  </si>
  <si>
    <t>S-57</t>
  </si>
  <si>
    <t>S-58</t>
  </si>
  <si>
    <t>S-59</t>
  </si>
  <si>
    <t>S-61</t>
  </si>
  <si>
    <t>S-65</t>
  </si>
  <si>
    <t>S-67</t>
  </si>
  <si>
    <t>S-69</t>
  </si>
  <si>
    <t>S-70</t>
  </si>
  <si>
    <t>S-71</t>
  </si>
  <si>
    <t>S-73</t>
  </si>
  <si>
    <t>S-74</t>
  </si>
  <si>
    <t>S-75</t>
  </si>
  <si>
    <t>S-76</t>
  </si>
  <si>
    <t>S-78</t>
  </si>
  <si>
    <t>S-79</t>
  </si>
  <si>
    <t>S-81</t>
  </si>
  <si>
    <t>S-82</t>
  </si>
  <si>
    <t>S-83</t>
  </si>
  <si>
    <t>S-12</t>
  </si>
  <si>
    <t>S-14</t>
  </si>
  <si>
    <t>S-16</t>
  </si>
  <si>
    <t>S-21</t>
  </si>
  <si>
    <t>S-49</t>
  </si>
  <si>
    <t>S-85</t>
  </si>
  <si>
    <t>S-3</t>
  </si>
  <si>
    <t>S-15</t>
  </si>
  <si>
    <t>S-18</t>
  </si>
  <si>
    <t>S-22</t>
  </si>
  <si>
    <t>S-23</t>
  </si>
  <si>
    <t>S-27</t>
  </si>
  <si>
    <t>S-29</t>
  </si>
  <si>
    <t>S-31</t>
  </si>
  <si>
    <t>S-33</t>
  </si>
  <si>
    <t>S-37</t>
  </si>
  <si>
    <t>S-44</t>
  </si>
  <si>
    <t>S-55</t>
  </si>
  <si>
    <t>S-84</t>
  </si>
  <si>
    <t>S-87</t>
  </si>
  <si>
    <t>S-89</t>
  </si>
  <si>
    <t>S-90</t>
  </si>
  <si>
    <t>S-97</t>
  </si>
  <si>
    <t>スギ</t>
  </si>
  <si>
    <t>ヒノキ</t>
  </si>
  <si>
    <t>アカマツ</t>
  </si>
  <si>
    <t>スギ・広葉樹混交</t>
  </si>
  <si>
    <t>ヒノキ・広葉樹混交</t>
  </si>
  <si>
    <t>スギ・ヒノキ混交</t>
  </si>
  <si>
    <t>アカマツ・広葉樹混交</t>
  </si>
  <si>
    <t>広葉樹</t>
  </si>
  <si>
    <t>広葉樹</t>
    <rPh sb="0" eb="3">
      <t>コウヨウジュ</t>
    </rPh>
    <phoneticPr fontId="2"/>
  </si>
  <si>
    <t>調整不要</t>
    <rPh sb="0" eb="2">
      <t>チョウセイ</t>
    </rPh>
    <rPh sb="2" eb="4">
      <t>フヨウ</t>
    </rPh>
    <phoneticPr fontId="1"/>
  </si>
  <si>
    <t>－1調整</t>
    <rPh sb="2" eb="4">
      <t>チョウセイ</t>
    </rPh>
    <phoneticPr fontId="1"/>
  </si>
  <si>
    <t>深谷・宮内地区</t>
    <rPh sb="0" eb="2">
      <t>フカヤ</t>
    </rPh>
    <rPh sb="3" eb="5">
      <t>ミヤウチ</t>
    </rPh>
    <rPh sb="5" eb="7">
      <t>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</si>
</sst>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&quot;ｈａ&quot;"/>
    <numFmt numFmtId="177" formatCode="0,000.00&quot;m3&quot;"/>
    <numFmt numFmtId="178" formatCode="#,000.00&quot;m3&quot;"/>
    <numFmt numFmtId="179" formatCode="0.000"/>
    <numFmt numFmtId="180" formatCode="#,###.00;;0"/>
    <numFmt numFmtId="181" formatCode="0.00_ "/>
    <numFmt numFmtId="182" formatCode="#,##0.00_ "/>
    <numFmt numFmtId="183" formatCode="#,###;;0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10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2" fontId="2" fillId="0" borderId="1" xfId="0" applyNumberFormat="1" applyFont="1" applyBorder="1">
      <alignment vertical="center"/>
    </xf>
    <xf numFmtId="2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>
      <alignment horizontal="right" vertical="center" shrinkToFit="1"/>
    </xf>
    <xf numFmtId="178" fontId="3" fillId="0" borderId="1" xfId="0" applyNumberFormat="1" applyFon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right" vertical="center" shrinkToFit="1"/>
    </xf>
    <xf numFmtId="2" fontId="2" fillId="2" borderId="1" xfId="0" applyNumberFormat="1" applyFont="1" applyFill="1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shrinkToFit="1"/>
    </xf>
    <xf numFmtId="2" fontId="3" fillId="2" borderId="1" xfId="0" applyNumberFormat="1" applyFont="1" applyFill="1" applyBorder="1" applyAlignment="1">
      <alignment vertical="center" shrinkToFit="1"/>
    </xf>
    <xf numFmtId="2" fontId="0" fillId="0" borderId="0" xfId="0" applyNumberFormat="1">
      <alignment vertical="center"/>
    </xf>
    <xf numFmtId="0" fontId="2" fillId="0" borderId="4" xfId="0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vertical="center" shrinkToFit="1"/>
    </xf>
    <xf numFmtId="178" fontId="3" fillId="0" borderId="4" xfId="0" applyNumberFormat="1" applyFont="1" applyBorder="1" applyAlignment="1">
      <alignment horizontal="right" vertical="center" shrinkToFit="1"/>
    </xf>
    <xf numFmtId="177" fontId="3" fillId="0" borderId="4" xfId="0" applyNumberFormat="1" applyFont="1" applyBorder="1" applyAlignment="1">
      <alignment horizontal="right" vertical="center" shrinkToFit="1"/>
    </xf>
    <xf numFmtId="2" fontId="2" fillId="0" borderId="4" xfId="0" applyNumberFormat="1" applyFont="1" applyBorder="1">
      <alignment vertical="center"/>
    </xf>
    <xf numFmtId="181" fontId="0" fillId="0" borderId="0" xfId="0" applyNumberFormat="1">
      <alignment vertical="center"/>
    </xf>
    <xf numFmtId="178" fontId="3" fillId="0" borderId="0" xfId="0" applyNumberFormat="1" applyFont="1" applyAlignment="1">
      <alignment horizontal="right" vertical="center" shrinkToFit="1"/>
    </xf>
    <xf numFmtId="2" fontId="2" fillId="4" borderId="1" xfId="0" applyNumberFormat="1" applyFont="1" applyFill="1" applyBorder="1" applyAlignment="1">
      <alignment vertical="center" shrinkToFit="1"/>
    </xf>
    <xf numFmtId="2" fontId="5" fillId="4" borderId="1" xfId="0" applyNumberFormat="1" applyFont="1" applyFill="1" applyBorder="1" applyAlignment="1">
      <alignment vertical="center" shrinkToFi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4" fillId="4" borderId="1" xfId="0" applyNumberFormat="1" applyFont="1" applyFill="1" applyBorder="1" applyAlignment="1">
      <alignment vertical="center" shrinkToFit="1"/>
    </xf>
    <xf numFmtId="2" fontId="6" fillId="2" borderId="1" xfId="0" applyNumberFormat="1" applyFont="1" applyFill="1" applyBorder="1" applyAlignment="1">
      <alignment vertical="center" shrinkToFit="1"/>
    </xf>
    <xf numFmtId="14" fontId="0" fillId="0" borderId="0" xfId="0" applyNumberFormat="1">
      <alignment vertical="center"/>
    </xf>
    <xf numFmtId="178" fontId="2" fillId="0" borderId="1" xfId="0" applyNumberFormat="1" applyFont="1" applyBorder="1" applyAlignment="1">
      <alignment horizontal="right" vertical="center" shrinkToFit="1"/>
    </xf>
    <xf numFmtId="178" fontId="2" fillId="0" borderId="1" xfId="0" applyNumberFormat="1" applyFont="1" applyBorder="1" applyAlignment="1">
      <alignment horizontal="left" vertical="center" shrinkToFit="1"/>
    </xf>
    <xf numFmtId="180" fontId="2" fillId="0" borderId="1" xfId="0" applyNumberFormat="1" applyFont="1" applyBorder="1" applyAlignment="1">
      <alignment horizontal="right" vertical="center" shrinkToFit="1"/>
    </xf>
    <xf numFmtId="182" fontId="0" fillId="0" borderId="0" xfId="0" applyNumberFormat="1">
      <alignment vertical="center"/>
    </xf>
    <xf numFmtId="2" fontId="4" fillId="0" borderId="1" xfId="0" applyNumberFormat="1" applyFont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right" vertical="center" shrinkToFit="1"/>
    </xf>
    <xf numFmtId="177" fontId="3" fillId="0" borderId="6" xfId="0" applyNumberFormat="1" applyFont="1" applyBorder="1" applyAlignment="1">
      <alignment horizontal="right" vertical="center" shrinkToFit="1"/>
    </xf>
    <xf numFmtId="180" fontId="3" fillId="0" borderId="0" xfId="0" applyNumberFormat="1" applyFont="1" applyAlignment="1">
      <alignment horizontal="right" vertical="center" shrinkToFit="1"/>
    </xf>
    <xf numFmtId="178" fontId="3" fillId="2" borderId="7" xfId="0" applyNumberFormat="1" applyFont="1" applyFill="1" applyBorder="1" applyAlignment="1">
      <alignment horizontal="right" vertical="center" shrinkToFit="1"/>
    </xf>
    <xf numFmtId="178" fontId="3" fillId="2" borderId="9" xfId="0" applyNumberFormat="1" applyFont="1" applyFill="1" applyBorder="1" applyAlignment="1">
      <alignment horizontal="right" vertical="center" shrinkToFit="1"/>
    </xf>
    <xf numFmtId="1" fontId="2" fillId="0" borderId="1" xfId="0" applyNumberFormat="1" applyFont="1" applyBorder="1" applyAlignment="1">
      <alignment horizontal="right" vertical="center" shrinkToFit="1"/>
    </xf>
    <xf numFmtId="1" fontId="2" fillId="0" borderId="1" xfId="0" applyNumberFormat="1" applyFont="1" applyBorder="1">
      <alignment vertical="center"/>
    </xf>
    <xf numFmtId="1" fontId="3" fillId="2" borderId="1" xfId="0" applyNumberFormat="1" applyFont="1" applyFill="1" applyBorder="1" applyAlignment="1">
      <alignment horizontal="right" vertical="center" shrinkToFit="1"/>
    </xf>
    <xf numFmtId="1" fontId="3" fillId="2" borderId="3" xfId="0" applyNumberFormat="1" applyFont="1" applyFill="1" applyBorder="1" applyAlignment="1">
      <alignment horizontal="right" vertical="center" shrinkToFit="1"/>
    </xf>
    <xf numFmtId="1" fontId="5" fillId="4" borderId="1" xfId="0" applyNumberFormat="1" applyFont="1" applyFill="1" applyBorder="1" applyAlignment="1">
      <alignment horizontal="right" vertical="center" shrinkToFit="1"/>
    </xf>
    <xf numFmtId="1" fontId="4" fillId="4" borderId="1" xfId="0" applyNumberFormat="1" applyFont="1" applyFill="1" applyBorder="1" applyAlignment="1">
      <alignment horizontal="right" vertical="center" shrinkToFit="1"/>
    </xf>
    <xf numFmtId="1" fontId="2" fillId="4" borderId="1" xfId="0" applyNumberFormat="1" applyFont="1" applyFill="1" applyBorder="1" applyAlignment="1">
      <alignment horizontal="right" vertical="center" shrinkToFit="1"/>
    </xf>
    <xf numFmtId="1" fontId="6" fillId="2" borderId="1" xfId="0" applyNumberFormat="1" applyFont="1" applyFill="1" applyBorder="1" applyAlignment="1">
      <alignment horizontal="right" vertical="center" shrinkToFit="1"/>
    </xf>
    <xf numFmtId="0" fontId="7" fillId="0" borderId="0" xfId="0" quotePrefix="1" applyFont="1">
      <alignment vertical="center"/>
    </xf>
    <xf numFmtId="0" fontId="0" fillId="0" borderId="0" xfId="0" quotePrefix="1">
      <alignment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1" fontId="10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>
      <alignment vertical="center"/>
    </xf>
    <xf numFmtId="2" fontId="10" fillId="5" borderId="1" xfId="0" applyNumberFormat="1" applyFont="1" applyFill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right" vertical="center" shrinkToFit="1"/>
    </xf>
    <xf numFmtId="38" fontId="3" fillId="2" borderId="3" xfId="1" applyFont="1" applyFill="1" applyBorder="1" applyAlignment="1">
      <alignment horizontal="right" vertical="center" shrinkToFi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83" fontId="3" fillId="2" borderId="8" xfId="0" applyNumberFormat="1" applyFont="1" applyFill="1" applyBorder="1" applyAlignment="1">
      <alignment horizontal="right" vertical="center" shrinkToFit="1"/>
    </xf>
    <xf numFmtId="183" fontId="3" fillId="2" borderId="10" xfId="0" applyNumberFormat="1" applyFont="1" applyFill="1" applyBorder="1" applyAlignment="1">
      <alignment horizontal="right" vertical="center" shrinkToFit="1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2"/>
  <sheetViews>
    <sheetView tabSelected="1" view="pageBreakPreview" zoomScaleNormal="90" zoomScaleSheetLayoutView="100"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R66" sqref="R66"/>
    </sheetView>
  </sheetViews>
  <sheetFormatPr defaultRowHeight="13.5"/>
  <cols>
    <col min="1" max="1" width="7.5" customWidth="1"/>
    <col min="2" max="2" width="5.5" bestFit="1" customWidth="1"/>
    <col min="3" max="3" width="6.125" customWidth="1"/>
    <col min="4" max="4" width="5.5" customWidth="1"/>
    <col min="5" max="5" width="6.25" bestFit="1" customWidth="1"/>
    <col min="6" max="6" width="6.25" hidden="1" customWidth="1"/>
    <col min="7" max="7" width="5.5" bestFit="1" customWidth="1"/>
    <col min="8" max="9" width="9.5" bestFit="1" customWidth="1"/>
    <col min="10" max="10" width="7.5" bestFit="1" customWidth="1"/>
    <col min="11" max="11" width="8.5" bestFit="1" customWidth="1"/>
    <col min="12" max="12" width="16.125" bestFit="1" customWidth="1"/>
    <col min="13" max="13" width="8.5" customWidth="1"/>
    <col min="14" max="14" width="9.5" bestFit="1" customWidth="1"/>
    <col min="15" max="15" width="9.5" hidden="1" customWidth="1"/>
    <col min="16" max="16" width="7.5" hidden="1" customWidth="1"/>
  </cols>
  <sheetData>
    <row r="1" spans="1:19">
      <c r="A1" t="s">
        <v>145</v>
      </c>
      <c r="O1" s="28"/>
    </row>
    <row r="2" spans="1:19" ht="31.5" customHeight="1">
      <c r="A2" t="s">
        <v>15</v>
      </c>
    </row>
    <row r="3" spans="1:19" ht="31.5" customHeight="1">
      <c r="A3" s="66" t="s">
        <v>5</v>
      </c>
      <c r="B3" s="66" t="s">
        <v>6</v>
      </c>
      <c r="C3" s="59" t="s">
        <v>25</v>
      </c>
      <c r="D3" s="59" t="s">
        <v>26</v>
      </c>
      <c r="E3" s="59" t="s">
        <v>27</v>
      </c>
      <c r="F3" s="61" t="s">
        <v>10</v>
      </c>
      <c r="G3" s="59" t="s">
        <v>22</v>
      </c>
      <c r="H3" s="11" t="s">
        <v>1</v>
      </c>
      <c r="I3" s="11" t="s">
        <v>2</v>
      </c>
      <c r="J3" s="63" t="s">
        <v>17</v>
      </c>
      <c r="K3" s="63"/>
      <c r="L3" s="63" t="s">
        <v>3</v>
      </c>
      <c r="M3" s="63"/>
      <c r="N3" s="59" t="s">
        <v>23</v>
      </c>
      <c r="O3" s="61" t="s">
        <v>24</v>
      </c>
      <c r="P3" s="59" t="s">
        <v>11</v>
      </c>
    </row>
    <row r="4" spans="1:19" ht="27" customHeight="1">
      <c r="A4" s="67"/>
      <c r="B4" s="67"/>
      <c r="C4" s="60"/>
      <c r="D4" s="60"/>
      <c r="E4" s="60"/>
      <c r="F4" s="62"/>
      <c r="G4" s="67"/>
      <c r="H4" s="11" t="s">
        <v>7</v>
      </c>
      <c r="I4" s="11" t="s">
        <v>8</v>
      </c>
      <c r="J4" s="34" t="s">
        <v>18</v>
      </c>
      <c r="K4" s="34" t="s">
        <v>19</v>
      </c>
      <c r="L4" s="34" t="s">
        <v>18</v>
      </c>
      <c r="M4" s="34" t="s">
        <v>20</v>
      </c>
      <c r="N4" s="60"/>
      <c r="O4" s="62"/>
      <c r="P4" s="60"/>
    </row>
    <row r="5" spans="1:19" ht="20.100000000000001" customHeight="1">
      <c r="A5" s="53" t="s">
        <v>76</v>
      </c>
      <c r="B5" s="1" t="s">
        <v>4</v>
      </c>
      <c r="C5" s="55">
        <v>0.21</v>
      </c>
      <c r="D5" s="1"/>
      <c r="E5" s="12">
        <f t="shared" ref="E5:E36" si="0">C5</f>
        <v>0.21</v>
      </c>
      <c r="F5" s="22"/>
      <c r="G5" s="40">
        <v>16</v>
      </c>
      <c r="H5" s="41" t="str">
        <f t="shared" ref="H5:H36" si="1">IF(G5&gt;E5*100,G5-E5*100,"")</f>
        <v/>
      </c>
      <c r="I5" s="41">
        <f t="shared" ref="I5:I36" si="2">IF(G5&lt;=E5*100,E5*100-G5,"")</f>
        <v>5</v>
      </c>
      <c r="J5" s="3" t="str">
        <f t="shared" ref="J5:J36" si="3">IF(H5&lt;&gt;"",FIXED(H5,0)&amp;"/"&amp;FIXED($H$85,0),"")</f>
        <v/>
      </c>
      <c r="K5" s="4" t="str">
        <f t="shared" ref="K5:K36" si="4">IF(H5&lt;&gt;"",ROUND(H5/$H$85*100,3),"")</f>
        <v/>
      </c>
      <c r="L5" s="3" t="str">
        <f t="shared" ref="L5:L36" si="5">IF(K5&lt;&gt;"",FIXED($I$86,0)&amp;"*"&amp;FIXED(K5,3)&amp;"/100","")</f>
        <v/>
      </c>
      <c r="M5" s="41" t="str">
        <f t="shared" ref="M5:M36" si="6">IF(K5&lt;&gt;"",ROUND($I$86*K5/100,0),"")</f>
        <v/>
      </c>
      <c r="N5" s="40">
        <f t="shared" ref="N5:N36" si="7">SUM(G5)-SUM(M5)</f>
        <v>16</v>
      </c>
      <c r="O5" s="44"/>
      <c r="P5" s="45"/>
      <c r="Q5" s="20" t="e">
        <f t="shared" ref="Q5:Q36" si="8">ROUND($I$86*K5/100,2)</f>
        <v>#VALUE!</v>
      </c>
      <c r="R5" s="48"/>
      <c r="S5" t="s">
        <v>134</v>
      </c>
    </row>
    <row r="6" spans="1:19" ht="20.100000000000001" customHeight="1">
      <c r="A6" s="53" t="s">
        <v>77</v>
      </c>
      <c r="B6" s="1" t="s">
        <v>4</v>
      </c>
      <c r="C6" s="55">
        <v>0.74</v>
      </c>
      <c r="D6" s="1"/>
      <c r="E6" s="12">
        <f t="shared" si="0"/>
        <v>0.74</v>
      </c>
      <c r="F6" s="23"/>
      <c r="G6" s="40">
        <v>101</v>
      </c>
      <c r="H6" s="41">
        <f t="shared" si="1"/>
        <v>27</v>
      </c>
      <c r="I6" s="41" t="str">
        <f t="shared" si="2"/>
        <v/>
      </c>
      <c r="J6" s="3" t="str">
        <f t="shared" si="3"/>
        <v>27/1,306</v>
      </c>
      <c r="K6" s="4">
        <f t="shared" si="4"/>
        <v>2.0670000000000002</v>
      </c>
      <c r="L6" s="3" t="str">
        <f t="shared" si="5"/>
        <v>868*2.067/100</v>
      </c>
      <c r="M6" s="41">
        <f t="shared" si="6"/>
        <v>18</v>
      </c>
      <c r="N6" s="40">
        <f t="shared" si="7"/>
        <v>83</v>
      </c>
      <c r="O6" s="44"/>
      <c r="P6" s="45"/>
      <c r="Q6" s="20">
        <f t="shared" si="8"/>
        <v>17.940000000000001</v>
      </c>
      <c r="R6" s="49"/>
      <c r="S6" t="s">
        <v>134</v>
      </c>
    </row>
    <row r="7" spans="1:19" ht="20.100000000000001" customHeight="1">
      <c r="A7" s="53" t="s">
        <v>45</v>
      </c>
      <c r="B7" s="1" t="s">
        <v>4</v>
      </c>
      <c r="C7" s="56">
        <v>1.38</v>
      </c>
      <c r="D7" s="1"/>
      <c r="E7" s="12">
        <f t="shared" si="0"/>
        <v>1.38</v>
      </c>
      <c r="F7" s="22"/>
      <c r="G7" s="40">
        <v>186</v>
      </c>
      <c r="H7" s="41">
        <f t="shared" si="1"/>
        <v>48</v>
      </c>
      <c r="I7" s="41" t="str">
        <f t="shared" si="2"/>
        <v/>
      </c>
      <c r="J7" s="3" t="str">
        <f t="shared" si="3"/>
        <v>48/1,306</v>
      </c>
      <c r="K7" s="4">
        <f t="shared" si="4"/>
        <v>3.6749999999999998</v>
      </c>
      <c r="L7" s="3" t="str">
        <f t="shared" si="5"/>
        <v>868*3.675/100</v>
      </c>
      <c r="M7" s="41">
        <f t="shared" si="6"/>
        <v>32</v>
      </c>
      <c r="N7" s="40">
        <f t="shared" si="7"/>
        <v>154</v>
      </c>
      <c r="O7" s="44"/>
      <c r="P7" s="45"/>
      <c r="Q7" s="20">
        <f t="shared" si="8"/>
        <v>31.9</v>
      </c>
      <c r="R7" s="49"/>
      <c r="S7" t="s">
        <v>134</v>
      </c>
    </row>
    <row r="8" spans="1:19" ht="20.100000000000001" customHeight="1">
      <c r="A8" s="53" t="s">
        <v>78</v>
      </c>
      <c r="B8" s="1" t="s">
        <v>4</v>
      </c>
      <c r="C8" s="55">
        <v>0.24</v>
      </c>
      <c r="D8" s="1"/>
      <c r="E8" s="12">
        <f t="shared" si="0"/>
        <v>0.24</v>
      </c>
      <c r="F8" s="22"/>
      <c r="G8" s="40">
        <v>43</v>
      </c>
      <c r="H8" s="41">
        <f t="shared" si="1"/>
        <v>19</v>
      </c>
      <c r="I8" s="41" t="str">
        <f t="shared" si="2"/>
        <v/>
      </c>
      <c r="J8" s="3" t="str">
        <f t="shared" si="3"/>
        <v>19/1,306</v>
      </c>
      <c r="K8" s="4">
        <f t="shared" si="4"/>
        <v>1.4550000000000001</v>
      </c>
      <c r="L8" s="3" t="str">
        <f t="shared" si="5"/>
        <v>868*1.455/100</v>
      </c>
      <c r="M8" s="41">
        <f t="shared" si="6"/>
        <v>13</v>
      </c>
      <c r="N8" s="40">
        <f t="shared" si="7"/>
        <v>30</v>
      </c>
      <c r="O8" s="46"/>
      <c r="P8" s="45"/>
      <c r="Q8" s="20">
        <f t="shared" si="8"/>
        <v>12.63</v>
      </c>
      <c r="S8" t="s">
        <v>135</v>
      </c>
    </row>
    <row r="9" spans="1:19" ht="20.100000000000001" customHeight="1">
      <c r="A9" s="53" t="s">
        <v>79</v>
      </c>
      <c r="B9" s="1" t="s">
        <v>4</v>
      </c>
      <c r="C9" s="55">
        <v>1.81</v>
      </c>
      <c r="D9" s="1"/>
      <c r="E9" s="12">
        <f t="shared" si="0"/>
        <v>1.81</v>
      </c>
      <c r="F9" s="23"/>
      <c r="G9" s="40">
        <v>69</v>
      </c>
      <c r="H9" s="41" t="str">
        <f t="shared" si="1"/>
        <v/>
      </c>
      <c r="I9" s="41">
        <f t="shared" si="2"/>
        <v>112</v>
      </c>
      <c r="J9" s="3" t="str">
        <f t="shared" si="3"/>
        <v/>
      </c>
      <c r="K9" s="4" t="str">
        <f t="shared" si="4"/>
        <v/>
      </c>
      <c r="L9" s="3" t="str">
        <f t="shared" si="5"/>
        <v/>
      </c>
      <c r="M9" s="41" t="str">
        <f t="shared" si="6"/>
        <v/>
      </c>
      <c r="N9" s="40">
        <f t="shared" si="7"/>
        <v>69</v>
      </c>
      <c r="O9" s="44"/>
      <c r="P9" s="45"/>
      <c r="Q9" s="20" t="e">
        <f t="shared" si="8"/>
        <v>#VALUE!</v>
      </c>
      <c r="R9" s="49"/>
      <c r="S9" t="s">
        <v>136</v>
      </c>
    </row>
    <row r="10" spans="1:19" ht="20.100000000000001" customHeight="1">
      <c r="A10" s="53" t="s">
        <v>46</v>
      </c>
      <c r="B10" s="1" t="s">
        <v>4</v>
      </c>
      <c r="C10" s="55">
        <v>0.54</v>
      </c>
      <c r="D10" s="1"/>
      <c r="E10" s="12">
        <f t="shared" si="0"/>
        <v>0.54</v>
      </c>
      <c r="F10" s="23"/>
      <c r="G10" s="40">
        <v>52</v>
      </c>
      <c r="H10" s="41" t="str">
        <f t="shared" si="1"/>
        <v/>
      </c>
      <c r="I10" s="41">
        <f t="shared" si="2"/>
        <v>2</v>
      </c>
      <c r="J10" s="3" t="str">
        <f t="shared" si="3"/>
        <v/>
      </c>
      <c r="K10" s="4" t="str">
        <f t="shared" si="4"/>
        <v/>
      </c>
      <c r="L10" s="3" t="str">
        <f t="shared" si="5"/>
        <v/>
      </c>
      <c r="M10" s="41" t="str">
        <f t="shared" si="6"/>
        <v/>
      </c>
      <c r="N10" s="40">
        <f t="shared" si="7"/>
        <v>52</v>
      </c>
      <c r="O10" s="44"/>
      <c r="P10" s="45"/>
      <c r="Q10" s="20" t="e">
        <f t="shared" si="8"/>
        <v>#VALUE!</v>
      </c>
      <c r="S10" t="s">
        <v>134</v>
      </c>
    </row>
    <row r="11" spans="1:19" ht="20.100000000000001" customHeight="1">
      <c r="A11" s="53" t="s">
        <v>47</v>
      </c>
      <c r="B11" s="1" t="s">
        <v>4</v>
      </c>
      <c r="C11" s="56">
        <v>0.06</v>
      </c>
      <c r="D11" s="1"/>
      <c r="E11" s="12">
        <f t="shared" si="0"/>
        <v>0.06</v>
      </c>
      <c r="F11" s="22"/>
      <c r="G11" s="40">
        <v>5</v>
      </c>
      <c r="H11" s="41" t="str">
        <f t="shared" si="1"/>
        <v/>
      </c>
      <c r="I11" s="41">
        <f t="shared" si="2"/>
        <v>1</v>
      </c>
      <c r="J11" s="3" t="str">
        <f t="shared" si="3"/>
        <v/>
      </c>
      <c r="K11" s="4" t="str">
        <f t="shared" si="4"/>
        <v/>
      </c>
      <c r="L11" s="3" t="str">
        <f t="shared" si="5"/>
        <v/>
      </c>
      <c r="M11" s="41" t="str">
        <f t="shared" si="6"/>
        <v/>
      </c>
      <c r="N11" s="40">
        <f t="shared" si="7"/>
        <v>5</v>
      </c>
      <c r="O11" s="46"/>
      <c r="P11" s="45"/>
      <c r="Q11" s="20" t="e">
        <f t="shared" si="8"/>
        <v>#VALUE!</v>
      </c>
      <c r="S11" t="s">
        <v>136</v>
      </c>
    </row>
    <row r="12" spans="1:19" ht="20.100000000000001" customHeight="1">
      <c r="A12" s="53" t="s">
        <v>48</v>
      </c>
      <c r="B12" s="1" t="s">
        <v>4</v>
      </c>
      <c r="C12" s="55">
        <v>0.2</v>
      </c>
      <c r="D12" s="1"/>
      <c r="E12" s="12">
        <f t="shared" si="0"/>
        <v>0.2</v>
      </c>
      <c r="F12" s="22"/>
      <c r="G12" s="40">
        <v>3</v>
      </c>
      <c r="H12" s="41" t="str">
        <f t="shared" si="1"/>
        <v/>
      </c>
      <c r="I12" s="41">
        <f t="shared" si="2"/>
        <v>17</v>
      </c>
      <c r="J12" s="3" t="str">
        <f t="shared" si="3"/>
        <v/>
      </c>
      <c r="K12" s="4" t="str">
        <f t="shared" si="4"/>
        <v/>
      </c>
      <c r="L12" s="3" t="str">
        <f t="shared" si="5"/>
        <v/>
      </c>
      <c r="M12" s="41" t="str">
        <f t="shared" si="6"/>
        <v/>
      </c>
      <c r="N12" s="40">
        <f t="shared" si="7"/>
        <v>3</v>
      </c>
      <c r="O12" s="46"/>
      <c r="P12" s="45"/>
      <c r="Q12" s="20" t="e">
        <f t="shared" si="8"/>
        <v>#VALUE!</v>
      </c>
      <c r="S12" t="s">
        <v>137</v>
      </c>
    </row>
    <row r="13" spans="1:19" ht="20.100000000000001" customHeight="1">
      <c r="A13" s="53" t="s">
        <v>111</v>
      </c>
      <c r="B13" s="1" t="s">
        <v>4</v>
      </c>
      <c r="C13" s="55">
        <v>0.32</v>
      </c>
      <c r="D13" s="1"/>
      <c r="E13" s="12">
        <f t="shared" si="0"/>
        <v>0.32</v>
      </c>
      <c r="F13" s="22"/>
      <c r="G13" s="40">
        <v>20</v>
      </c>
      <c r="H13" s="41" t="str">
        <f t="shared" si="1"/>
        <v/>
      </c>
      <c r="I13" s="41">
        <f t="shared" si="2"/>
        <v>12</v>
      </c>
      <c r="J13" s="3" t="str">
        <f t="shared" si="3"/>
        <v/>
      </c>
      <c r="K13" s="4" t="str">
        <f t="shared" si="4"/>
        <v/>
      </c>
      <c r="L13" s="3" t="str">
        <f t="shared" si="5"/>
        <v/>
      </c>
      <c r="M13" s="41" t="str">
        <f t="shared" si="6"/>
        <v/>
      </c>
      <c r="N13" s="40">
        <f t="shared" si="7"/>
        <v>20</v>
      </c>
      <c r="O13" s="46"/>
      <c r="P13" s="45"/>
      <c r="Q13" s="20" t="e">
        <f t="shared" si="8"/>
        <v>#VALUE!</v>
      </c>
      <c r="S13" t="s">
        <v>134</v>
      </c>
    </row>
    <row r="14" spans="1:19" ht="20.100000000000001" customHeight="1">
      <c r="A14" s="53" t="s">
        <v>49</v>
      </c>
      <c r="B14" s="1" t="s">
        <v>4</v>
      </c>
      <c r="C14" s="55">
        <v>0.45</v>
      </c>
      <c r="D14" s="1"/>
      <c r="E14" s="12">
        <f t="shared" si="0"/>
        <v>0.45</v>
      </c>
      <c r="F14" s="22"/>
      <c r="G14" s="40">
        <v>42</v>
      </c>
      <c r="H14" s="41" t="str">
        <f t="shared" si="1"/>
        <v/>
      </c>
      <c r="I14" s="41">
        <f t="shared" si="2"/>
        <v>3</v>
      </c>
      <c r="J14" s="3" t="str">
        <f t="shared" si="3"/>
        <v/>
      </c>
      <c r="K14" s="4" t="str">
        <f t="shared" si="4"/>
        <v/>
      </c>
      <c r="L14" s="3" t="str">
        <f t="shared" si="5"/>
        <v/>
      </c>
      <c r="M14" s="41" t="str">
        <f t="shared" si="6"/>
        <v/>
      </c>
      <c r="N14" s="40">
        <f t="shared" si="7"/>
        <v>42</v>
      </c>
      <c r="O14" s="46"/>
      <c r="P14" s="45"/>
      <c r="Q14" s="20" t="e">
        <f t="shared" si="8"/>
        <v>#VALUE!</v>
      </c>
      <c r="S14" t="s">
        <v>135</v>
      </c>
    </row>
    <row r="15" spans="1:19" ht="20.100000000000001" customHeight="1">
      <c r="A15" s="53" t="s">
        <v>112</v>
      </c>
      <c r="B15" s="1" t="s">
        <v>4</v>
      </c>
      <c r="C15" s="55">
        <v>0.06</v>
      </c>
      <c r="D15" s="1"/>
      <c r="E15" s="12">
        <f t="shared" si="0"/>
        <v>0.06</v>
      </c>
      <c r="F15" s="22"/>
      <c r="G15" s="40">
        <v>7</v>
      </c>
      <c r="H15" s="41">
        <f t="shared" si="1"/>
        <v>1</v>
      </c>
      <c r="I15" s="41" t="str">
        <f t="shared" si="2"/>
        <v/>
      </c>
      <c r="J15" s="3" t="str">
        <f t="shared" si="3"/>
        <v>1/1,306</v>
      </c>
      <c r="K15" s="4">
        <f t="shared" si="4"/>
        <v>7.6999999999999999E-2</v>
      </c>
      <c r="L15" s="3" t="str">
        <f t="shared" si="5"/>
        <v>868*0.077/100</v>
      </c>
      <c r="M15" s="41">
        <f t="shared" si="6"/>
        <v>1</v>
      </c>
      <c r="N15" s="40">
        <f t="shared" si="7"/>
        <v>6</v>
      </c>
      <c r="O15" s="46"/>
      <c r="P15" s="45"/>
      <c r="Q15" s="20">
        <f t="shared" si="8"/>
        <v>0.67</v>
      </c>
      <c r="S15" t="s">
        <v>134</v>
      </c>
    </row>
    <row r="16" spans="1:19" ht="20.100000000000001" customHeight="1">
      <c r="A16" s="53" t="s">
        <v>113</v>
      </c>
      <c r="B16" s="1" t="s">
        <v>4</v>
      </c>
      <c r="C16" s="55">
        <v>0.21</v>
      </c>
      <c r="D16" s="1"/>
      <c r="E16" s="12">
        <f t="shared" si="0"/>
        <v>0.21</v>
      </c>
      <c r="F16" s="22"/>
      <c r="G16" s="40">
        <v>13</v>
      </c>
      <c r="H16" s="41" t="str">
        <f t="shared" si="1"/>
        <v/>
      </c>
      <c r="I16" s="41">
        <f t="shared" si="2"/>
        <v>8</v>
      </c>
      <c r="J16" s="3" t="str">
        <f t="shared" si="3"/>
        <v/>
      </c>
      <c r="K16" s="4" t="str">
        <f t="shared" si="4"/>
        <v/>
      </c>
      <c r="L16" s="3" t="str">
        <f t="shared" si="5"/>
        <v/>
      </c>
      <c r="M16" s="41" t="str">
        <f t="shared" si="6"/>
        <v/>
      </c>
      <c r="N16" s="40">
        <f t="shared" si="7"/>
        <v>13</v>
      </c>
      <c r="O16" s="46"/>
      <c r="P16" s="45"/>
      <c r="Q16" s="20" t="e">
        <f t="shared" si="8"/>
        <v>#VALUE!</v>
      </c>
      <c r="S16" t="s">
        <v>136</v>
      </c>
    </row>
    <row r="17" spans="1:19" ht="20.100000000000001" customHeight="1">
      <c r="A17" s="53" t="s">
        <v>50</v>
      </c>
      <c r="B17" s="1" t="s">
        <v>4</v>
      </c>
      <c r="C17" s="55">
        <v>0.14000000000000001</v>
      </c>
      <c r="D17" s="1"/>
      <c r="E17" s="12">
        <f t="shared" si="0"/>
        <v>0.14000000000000001</v>
      </c>
      <c r="F17" s="22"/>
      <c r="G17" s="40">
        <v>5</v>
      </c>
      <c r="H17" s="41" t="str">
        <f t="shared" si="1"/>
        <v/>
      </c>
      <c r="I17" s="41">
        <f t="shared" si="2"/>
        <v>9.0000000000000018</v>
      </c>
      <c r="J17" s="3" t="str">
        <f t="shared" si="3"/>
        <v/>
      </c>
      <c r="K17" s="4" t="str">
        <f t="shared" si="4"/>
        <v/>
      </c>
      <c r="L17" s="3" t="str">
        <f t="shared" si="5"/>
        <v/>
      </c>
      <c r="M17" s="41" t="str">
        <f t="shared" si="6"/>
        <v/>
      </c>
      <c r="N17" s="40">
        <f t="shared" si="7"/>
        <v>5</v>
      </c>
      <c r="O17" s="46"/>
      <c r="P17" s="45"/>
      <c r="Q17" s="20" t="e">
        <f t="shared" si="8"/>
        <v>#VALUE!</v>
      </c>
      <c r="S17" t="s">
        <v>136</v>
      </c>
    </row>
    <row r="18" spans="1:19" ht="20.100000000000001" customHeight="1">
      <c r="A18" s="53" t="s">
        <v>114</v>
      </c>
      <c r="B18" s="1" t="s">
        <v>4</v>
      </c>
      <c r="C18" s="55">
        <v>0.66</v>
      </c>
      <c r="D18" s="1"/>
      <c r="E18" s="12">
        <f t="shared" si="0"/>
        <v>0.66</v>
      </c>
      <c r="F18" s="23"/>
      <c r="G18" s="40">
        <v>76</v>
      </c>
      <c r="H18" s="41">
        <f t="shared" si="1"/>
        <v>10</v>
      </c>
      <c r="I18" s="41" t="str">
        <f t="shared" si="2"/>
        <v/>
      </c>
      <c r="J18" s="3" t="str">
        <f t="shared" si="3"/>
        <v>10/1,306</v>
      </c>
      <c r="K18" s="4">
        <f t="shared" si="4"/>
        <v>0.76600000000000001</v>
      </c>
      <c r="L18" s="3" t="str">
        <f t="shared" si="5"/>
        <v>868*0.766/100</v>
      </c>
      <c r="M18" s="41">
        <f t="shared" si="6"/>
        <v>7</v>
      </c>
      <c r="N18" s="40">
        <f t="shared" si="7"/>
        <v>69</v>
      </c>
      <c r="O18" s="44"/>
      <c r="P18" s="45"/>
      <c r="Q18" s="20">
        <f t="shared" si="8"/>
        <v>6.65</v>
      </c>
      <c r="R18" s="48"/>
      <c r="S18" t="s">
        <v>134</v>
      </c>
    </row>
    <row r="19" spans="1:19" ht="20.100000000000001" customHeight="1">
      <c r="A19" s="53" t="s">
        <v>80</v>
      </c>
      <c r="B19" s="1" t="s">
        <v>4</v>
      </c>
      <c r="C19" s="55">
        <v>0.12</v>
      </c>
      <c r="D19" s="1"/>
      <c r="E19" s="12">
        <f t="shared" si="0"/>
        <v>0.12</v>
      </c>
      <c r="F19" s="22"/>
      <c r="G19" s="40">
        <v>13</v>
      </c>
      <c r="H19" s="41">
        <f t="shared" si="1"/>
        <v>1</v>
      </c>
      <c r="I19" s="41" t="str">
        <f t="shared" si="2"/>
        <v/>
      </c>
      <c r="J19" s="3" t="str">
        <f t="shared" si="3"/>
        <v>1/1,306</v>
      </c>
      <c r="K19" s="4">
        <f t="shared" si="4"/>
        <v>7.6999999999999999E-2</v>
      </c>
      <c r="L19" s="3" t="str">
        <f t="shared" si="5"/>
        <v>868*0.077/100</v>
      </c>
      <c r="M19" s="41">
        <f t="shared" si="6"/>
        <v>1</v>
      </c>
      <c r="N19" s="40">
        <f t="shared" si="7"/>
        <v>12</v>
      </c>
      <c r="O19" s="44"/>
      <c r="P19" s="45"/>
      <c r="Q19" s="20">
        <f t="shared" si="8"/>
        <v>0.67</v>
      </c>
      <c r="R19" s="49"/>
      <c r="S19" t="s">
        <v>136</v>
      </c>
    </row>
    <row r="20" spans="1:19" ht="20.100000000000001" customHeight="1">
      <c r="A20" s="53" t="s">
        <v>53</v>
      </c>
      <c r="B20" s="1" t="s">
        <v>4</v>
      </c>
      <c r="C20" s="55">
        <v>0.16</v>
      </c>
      <c r="D20" s="1"/>
      <c r="E20" s="12">
        <f t="shared" si="0"/>
        <v>0.16</v>
      </c>
      <c r="F20" s="22"/>
      <c r="G20" s="40">
        <v>12</v>
      </c>
      <c r="H20" s="41" t="str">
        <f t="shared" si="1"/>
        <v/>
      </c>
      <c r="I20" s="41">
        <f t="shared" si="2"/>
        <v>4</v>
      </c>
      <c r="J20" s="3" t="str">
        <f t="shared" si="3"/>
        <v/>
      </c>
      <c r="K20" s="4" t="str">
        <f t="shared" si="4"/>
        <v/>
      </c>
      <c r="L20" s="3" t="str">
        <f t="shared" si="5"/>
        <v/>
      </c>
      <c r="M20" s="41" t="str">
        <f t="shared" si="6"/>
        <v/>
      </c>
      <c r="N20" s="40">
        <f t="shared" si="7"/>
        <v>12</v>
      </c>
      <c r="O20" s="46"/>
      <c r="P20" s="45"/>
      <c r="Q20" s="20" t="e">
        <f t="shared" si="8"/>
        <v>#VALUE!</v>
      </c>
      <c r="S20" t="s">
        <v>134</v>
      </c>
    </row>
    <row r="21" spans="1:19" ht="20.100000000000001" customHeight="1">
      <c r="A21" s="53" t="s">
        <v>81</v>
      </c>
      <c r="B21" s="1" t="s">
        <v>4</v>
      </c>
      <c r="C21" s="55">
        <v>0.26</v>
      </c>
      <c r="D21" s="1"/>
      <c r="E21" s="12">
        <f t="shared" si="0"/>
        <v>0.26</v>
      </c>
      <c r="F21" s="23"/>
      <c r="G21" s="40">
        <v>22</v>
      </c>
      <c r="H21" s="41" t="str">
        <f t="shared" si="1"/>
        <v/>
      </c>
      <c r="I21" s="41">
        <f t="shared" si="2"/>
        <v>4</v>
      </c>
      <c r="J21" s="3" t="str">
        <f t="shared" si="3"/>
        <v/>
      </c>
      <c r="K21" s="4" t="str">
        <f t="shared" si="4"/>
        <v/>
      </c>
      <c r="L21" s="3" t="str">
        <f t="shared" si="5"/>
        <v/>
      </c>
      <c r="M21" s="41" t="str">
        <f t="shared" si="6"/>
        <v/>
      </c>
      <c r="N21" s="40">
        <f t="shared" si="7"/>
        <v>22</v>
      </c>
      <c r="O21" s="44"/>
      <c r="P21" s="45"/>
      <c r="Q21" s="20" t="e">
        <f t="shared" si="8"/>
        <v>#VALUE!</v>
      </c>
      <c r="R21" s="49"/>
      <c r="S21" t="s">
        <v>136</v>
      </c>
    </row>
    <row r="22" spans="1:19" ht="20.100000000000001" customHeight="1">
      <c r="A22" s="53" t="s">
        <v>54</v>
      </c>
      <c r="B22" s="1" t="s">
        <v>4</v>
      </c>
      <c r="C22" s="56">
        <v>0.04</v>
      </c>
      <c r="D22" s="1"/>
      <c r="E22" s="12">
        <f t="shared" si="0"/>
        <v>0.04</v>
      </c>
      <c r="F22" s="23"/>
      <c r="G22" s="40">
        <v>6</v>
      </c>
      <c r="H22" s="41">
        <f t="shared" si="1"/>
        <v>2</v>
      </c>
      <c r="I22" s="41" t="str">
        <f t="shared" si="2"/>
        <v/>
      </c>
      <c r="J22" s="3" t="str">
        <f t="shared" si="3"/>
        <v>2/1,306</v>
      </c>
      <c r="K22" s="4">
        <f t="shared" si="4"/>
        <v>0.153</v>
      </c>
      <c r="L22" s="3" t="str">
        <f t="shared" si="5"/>
        <v>868*0.153/100</v>
      </c>
      <c r="M22" s="41">
        <f t="shared" si="6"/>
        <v>1</v>
      </c>
      <c r="N22" s="40">
        <f t="shared" si="7"/>
        <v>5</v>
      </c>
      <c r="O22" s="44"/>
      <c r="P22" s="45"/>
      <c r="Q22" s="20">
        <f t="shared" si="8"/>
        <v>1.33</v>
      </c>
      <c r="S22" t="s">
        <v>134</v>
      </c>
    </row>
    <row r="23" spans="1:19" ht="20.100000000000001" customHeight="1">
      <c r="A23" s="53" t="s">
        <v>55</v>
      </c>
      <c r="B23" s="1" t="s">
        <v>4</v>
      </c>
      <c r="C23" s="56">
        <v>0.28999999999999998</v>
      </c>
      <c r="D23" s="1"/>
      <c r="E23" s="12">
        <f t="shared" si="0"/>
        <v>0.28999999999999998</v>
      </c>
      <c r="F23" s="22"/>
      <c r="G23" s="40">
        <v>113</v>
      </c>
      <c r="H23" s="41">
        <f t="shared" si="1"/>
        <v>84</v>
      </c>
      <c r="I23" s="41" t="str">
        <f t="shared" si="2"/>
        <v/>
      </c>
      <c r="J23" s="3" t="str">
        <f t="shared" si="3"/>
        <v>84/1,306</v>
      </c>
      <c r="K23" s="4">
        <f t="shared" si="4"/>
        <v>6.4320000000000004</v>
      </c>
      <c r="L23" s="3" t="str">
        <f t="shared" si="5"/>
        <v>868*6.432/100</v>
      </c>
      <c r="M23" s="41">
        <f t="shared" si="6"/>
        <v>56</v>
      </c>
      <c r="N23" s="40">
        <f t="shared" si="7"/>
        <v>57</v>
      </c>
      <c r="O23" s="46"/>
      <c r="P23" s="45"/>
      <c r="Q23" s="20">
        <f t="shared" si="8"/>
        <v>55.83</v>
      </c>
      <c r="S23" t="s">
        <v>136</v>
      </c>
    </row>
    <row r="24" spans="1:19" ht="20.100000000000001" customHeight="1">
      <c r="A24" s="53" t="s">
        <v>82</v>
      </c>
      <c r="B24" s="1" t="s">
        <v>4</v>
      </c>
      <c r="C24" s="55">
        <v>0.16</v>
      </c>
      <c r="D24" s="1"/>
      <c r="E24" s="12">
        <f t="shared" si="0"/>
        <v>0.16</v>
      </c>
      <c r="F24" s="22"/>
      <c r="G24" s="40">
        <v>13</v>
      </c>
      <c r="H24" s="41" t="str">
        <f t="shared" si="1"/>
        <v/>
      </c>
      <c r="I24" s="41">
        <f t="shared" si="2"/>
        <v>3</v>
      </c>
      <c r="J24" s="3" t="str">
        <f t="shared" si="3"/>
        <v/>
      </c>
      <c r="K24" s="4" t="str">
        <f t="shared" si="4"/>
        <v/>
      </c>
      <c r="L24" s="3" t="str">
        <f t="shared" si="5"/>
        <v/>
      </c>
      <c r="M24" s="41" t="str">
        <f t="shared" si="6"/>
        <v/>
      </c>
      <c r="N24" s="40">
        <f t="shared" si="7"/>
        <v>13</v>
      </c>
      <c r="O24" s="46"/>
      <c r="P24" s="45"/>
      <c r="Q24" s="20" t="e">
        <f t="shared" si="8"/>
        <v>#VALUE!</v>
      </c>
      <c r="S24" t="s">
        <v>136</v>
      </c>
    </row>
    <row r="25" spans="1:19" ht="20.100000000000001" customHeight="1">
      <c r="A25" s="53" t="s">
        <v>83</v>
      </c>
      <c r="B25" s="1" t="s">
        <v>4</v>
      </c>
      <c r="C25" s="55">
        <v>0.33</v>
      </c>
      <c r="D25" s="1"/>
      <c r="E25" s="12">
        <f t="shared" si="0"/>
        <v>0.33</v>
      </c>
      <c r="F25" s="23"/>
      <c r="G25" s="40">
        <v>73</v>
      </c>
      <c r="H25" s="41">
        <f t="shared" si="1"/>
        <v>40</v>
      </c>
      <c r="I25" s="41" t="str">
        <f t="shared" si="2"/>
        <v/>
      </c>
      <c r="J25" s="3" t="str">
        <f t="shared" si="3"/>
        <v>40/1,306</v>
      </c>
      <c r="K25" s="4">
        <f t="shared" si="4"/>
        <v>3.0630000000000002</v>
      </c>
      <c r="L25" s="3" t="str">
        <f t="shared" si="5"/>
        <v>868*3.063/100</v>
      </c>
      <c r="M25" s="41">
        <f t="shared" si="6"/>
        <v>27</v>
      </c>
      <c r="N25" s="40">
        <f t="shared" si="7"/>
        <v>46</v>
      </c>
      <c r="O25" s="44"/>
      <c r="P25" s="45"/>
      <c r="Q25" s="20">
        <f t="shared" si="8"/>
        <v>26.59</v>
      </c>
      <c r="R25" s="49"/>
      <c r="S25" t="s">
        <v>136</v>
      </c>
    </row>
    <row r="26" spans="1:19" ht="20.100000000000001" customHeight="1">
      <c r="A26" s="53" t="s">
        <v>84</v>
      </c>
      <c r="B26" s="1" t="s">
        <v>4</v>
      </c>
      <c r="C26" s="55">
        <v>0.15</v>
      </c>
      <c r="D26" s="1"/>
      <c r="E26" s="12">
        <f t="shared" si="0"/>
        <v>0.15</v>
      </c>
      <c r="F26" s="22"/>
      <c r="G26" s="40">
        <v>15</v>
      </c>
      <c r="H26" s="41" t="str">
        <f t="shared" si="1"/>
        <v/>
      </c>
      <c r="I26" s="41">
        <f t="shared" si="2"/>
        <v>0</v>
      </c>
      <c r="J26" s="3" t="str">
        <f t="shared" si="3"/>
        <v/>
      </c>
      <c r="K26" s="4" t="str">
        <f t="shared" si="4"/>
        <v/>
      </c>
      <c r="L26" s="3" t="str">
        <f t="shared" si="5"/>
        <v/>
      </c>
      <c r="M26" s="41" t="str">
        <f t="shared" si="6"/>
        <v/>
      </c>
      <c r="N26" s="40">
        <f t="shared" si="7"/>
        <v>15</v>
      </c>
      <c r="O26" s="44"/>
      <c r="P26" s="45"/>
      <c r="Q26" s="20" t="e">
        <f t="shared" si="8"/>
        <v>#VALUE!</v>
      </c>
      <c r="R26" s="49"/>
      <c r="S26" t="s">
        <v>134</v>
      </c>
    </row>
    <row r="27" spans="1:19" ht="20.100000000000001" customHeight="1">
      <c r="A27" s="53" t="s">
        <v>85</v>
      </c>
      <c r="B27" s="1" t="s">
        <v>4</v>
      </c>
      <c r="C27" s="55">
        <v>0.23</v>
      </c>
      <c r="D27" s="1"/>
      <c r="E27" s="12">
        <f t="shared" si="0"/>
        <v>0.23</v>
      </c>
      <c r="F27" s="22"/>
      <c r="G27" s="40">
        <v>20</v>
      </c>
      <c r="H27" s="41" t="str">
        <f t="shared" si="1"/>
        <v/>
      </c>
      <c r="I27" s="41">
        <f t="shared" si="2"/>
        <v>3</v>
      </c>
      <c r="J27" s="3" t="str">
        <f t="shared" si="3"/>
        <v/>
      </c>
      <c r="K27" s="4" t="str">
        <f t="shared" si="4"/>
        <v/>
      </c>
      <c r="L27" s="3" t="str">
        <f t="shared" si="5"/>
        <v/>
      </c>
      <c r="M27" s="41" t="str">
        <f t="shared" si="6"/>
        <v/>
      </c>
      <c r="N27" s="40">
        <f t="shared" si="7"/>
        <v>20</v>
      </c>
      <c r="O27" s="46"/>
      <c r="P27" s="45"/>
      <c r="Q27" s="20" t="e">
        <f t="shared" si="8"/>
        <v>#VALUE!</v>
      </c>
      <c r="S27" t="s">
        <v>135</v>
      </c>
    </row>
    <row r="28" spans="1:19" ht="20.100000000000001" customHeight="1">
      <c r="A28" s="53" t="s">
        <v>86</v>
      </c>
      <c r="B28" s="1" t="s">
        <v>4</v>
      </c>
      <c r="C28" s="55">
        <v>0.09</v>
      </c>
      <c r="D28" s="1"/>
      <c r="E28" s="12">
        <f t="shared" si="0"/>
        <v>0.09</v>
      </c>
      <c r="F28" s="23"/>
      <c r="G28" s="40">
        <v>3</v>
      </c>
      <c r="H28" s="41" t="str">
        <f t="shared" si="1"/>
        <v/>
      </c>
      <c r="I28" s="41">
        <f t="shared" si="2"/>
        <v>6</v>
      </c>
      <c r="J28" s="3" t="str">
        <f t="shared" si="3"/>
        <v/>
      </c>
      <c r="K28" s="4" t="str">
        <f t="shared" si="4"/>
        <v/>
      </c>
      <c r="L28" s="3" t="str">
        <f t="shared" si="5"/>
        <v/>
      </c>
      <c r="M28" s="41" t="str">
        <f t="shared" si="6"/>
        <v/>
      </c>
      <c r="N28" s="40">
        <f t="shared" si="7"/>
        <v>3</v>
      </c>
      <c r="O28" s="44"/>
      <c r="P28" s="45"/>
      <c r="Q28" s="20" t="e">
        <f t="shared" si="8"/>
        <v>#VALUE!</v>
      </c>
      <c r="R28" s="49"/>
      <c r="S28" t="s">
        <v>134</v>
      </c>
    </row>
    <row r="29" spans="1:19" ht="20.100000000000001" customHeight="1">
      <c r="A29" s="53" t="s">
        <v>58</v>
      </c>
      <c r="B29" s="1" t="s">
        <v>4</v>
      </c>
      <c r="C29" s="55">
        <v>4.08</v>
      </c>
      <c r="D29" s="1"/>
      <c r="E29" s="12">
        <f t="shared" si="0"/>
        <v>4.08</v>
      </c>
      <c r="F29" s="23"/>
      <c r="G29" s="40">
        <v>580</v>
      </c>
      <c r="H29" s="41">
        <f t="shared" si="1"/>
        <v>172</v>
      </c>
      <c r="I29" s="41" t="str">
        <f t="shared" si="2"/>
        <v/>
      </c>
      <c r="J29" s="3" t="str">
        <f t="shared" si="3"/>
        <v>172/1,306</v>
      </c>
      <c r="K29" s="4">
        <f t="shared" si="4"/>
        <v>13.17</v>
      </c>
      <c r="L29" s="3" t="str">
        <f t="shared" si="5"/>
        <v>868*13.170/100</v>
      </c>
      <c r="M29" s="41">
        <f t="shared" si="6"/>
        <v>114</v>
      </c>
      <c r="N29" s="40">
        <f t="shared" si="7"/>
        <v>466</v>
      </c>
      <c r="O29" s="44"/>
      <c r="P29" s="45"/>
      <c r="Q29" s="20">
        <f t="shared" si="8"/>
        <v>114.32</v>
      </c>
      <c r="S29" t="s">
        <v>134</v>
      </c>
    </row>
    <row r="30" spans="1:19" ht="20.100000000000001" customHeight="1">
      <c r="A30" s="53" t="s">
        <v>87</v>
      </c>
      <c r="B30" s="1" t="s">
        <v>4</v>
      </c>
      <c r="C30" s="55">
        <v>0.36</v>
      </c>
      <c r="D30" s="1"/>
      <c r="E30" s="12">
        <f t="shared" si="0"/>
        <v>0.36</v>
      </c>
      <c r="F30" s="22"/>
      <c r="G30" s="40">
        <v>21</v>
      </c>
      <c r="H30" s="41" t="str">
        <f t="shared" si="1"/>
        <v/>
      </c>
      <c r="I30" s="41">
        <f t="shared" si="2"/>
        <v>15</v>
      </c>
      <c r="J30" s="3" t="str">
        <f t="shared" si="3"/>
        <v/>
      </c>
      <c r="K30" s="4" t="str">
        <f t="shared" si="4"/>
        <v/>
      </c>
      <c r="L30" s="3" t="str">
        <f t="shared" si="5"/>
        <v/>
      </c>
      <c r="M30" s="41" t="str">
        <f t="shared" si="6"/>
        <v/>
      </c>
      <c r="N30" s="40">
        <f t="shared" si="7"/>
        <v>21</v>
      </c>
      <c r="O30" s="46"/>
      <c r="P30" s="45"/>
      <c r="Q30" s="20" t="e">
        <f t="shared" si="8"/>
        <v>#VALUE!</v>
      </c>
      <c r="S30" t="s">
        <v>138</v>
      </c>
    </row>
    <row r="31" spans="1:19" ht="20.100000000000001" customHeight="1">
      <c r="A31" s="53" t="s">
        <v>88</v>
      </c>
      <c r="B31" s="1" t="s">
        <v>4</v>
      </c>
      <c r="C31" s="55">
        <v>7.0000000000000007E-2</v>
      </c>
      <c r="D31" s="1"/>
      <c r="E31" s="12">
        <f t="shared" si="0"/>
        <v>7.0000000000000007E-2</v>
      </c>
      <c r="F31" s="22"/>
      <c r="G31" s="40">
        <v>4</v>
      </c>
      <c r="H31" s="41" t="str">
        <f t="shared" si="1"/>
        <v/>
      </c>
      <c r="I31" s="41">
        <f t="shared" si="2"/>
        <v>3.0000000000000009</v>
      </c>
      <c r="J31" s="3" t="str">
        <f t="shared" si="3"/>
        <v/>
      </c>
      <c r="K31" s="4" t="str">
        <f t="shared" si="4"/>
        <v/>
      </c>
      <c r="L31" s="3" t="str">
        <f t="shared" si="5"/>
        <v/>
      </c>
      <c r="M31" s="41" t="str">
        <f t="shared" si="6"/>
        <v/>
      </c>
      <c r="N31" s="40">
        <f t="shared" si="7"/>
        <v>4</v>
      </c>
      <c r="O31" s="46"/>
      <c r="P31" s="45"/>
      <c r="Q31" s="20" t="e">
        <f t="shared" si="8"/>
        <v>#VALUE!</v>
      </c>
      <c r="S31" t="s">
        <v>135</v>
      </c>
    </row>
    <row r="32" spans="1:19" ht="20.100000000000001" customHeight="1">
      <c r="A32" s="53" t="s">
        <v>89</v>
      </c>
      <c r="B32" s="1" t="s">
        <v>4</v>
      </c>
      <c r="C32" s="55">
        <v>0.16</v>
      </c>
      <c r="D32" s="1"/>
      <c r="E32" s="12">
        <f t="shared" si="0"/>
        <v>0.16</v>
      </c>
      <c r="F32" s="23"/>
      <c r="G32" s="40">
        <v>30</v>
      </c>
      <c r="H32" s="41">
        <f t="shared" si="1"/>
        <v>14</v>
      </c>
      <c r="I32" s="41" t="str">
        <f t="shared" si="2"/>
        <v/>
      </c>
      <c r="J32" s="3" t="str">
        <f t="shared" si="3"/>
        <v>14/1,306</v>
      </c>
      <c r="K32" s="4">
        <f t="shared" si="4"/>
        <v>1.0720000000000001</v>
      </c>
      <c r="L32" s="3" t="str">
        <f t="shared" si="5"/>
        <v>868*1.072/100</v>
      </c>
      <c r="M32" s="41">
        <f t="shared" si="6"/>
        <v>9</v>
      </c>
      <c r="N32" s="40">
        <f t="shared" si="7"/>
        <v>21</v>
      </c>
      <c r="O32" s="44"/>
      <c r="P32" s="45"/>
      <c r="Q32" s="20">
        <f t="shared" si="8"/>
        <v>9.3000000000000007</v>
      </c>
      <c r="R32" s="49"/>
      <c r="S32" t="s">
        <v>134</v>
      </c>
    </row>
    <row r="33" spans="1:19" ht="20.100000000000001" customHeight="1">
      <c r="A33" s="53" t="s">
        <v>90</v>
      </c>
      <c r="B33" s="1" t="s">
        <v>4</v>
      </c>
      <c r="C33" s="55">
        <v>0.14000000000000001</v>
      </c>
      <c r="D33" s="1"/>
      <c r="E33" s="12">
        <f t="shared" si="0"/>
        <v>0.14000000000000001</v>
      </c>
      <c r="F33" s="22"/>
      <c r="G33" s="40">
        <v>22</v>
      </c>
      <c r="H33" s="41">
        <f t="shared" si="1"/>
        <v>7.9999999999999982</v>
      </c>
      <c r="I33" s="41" t="str">
        <f t="shared" si="2"/>
        <v/>
      </c>
      <c r="J33" s="3" t="str">
        <f t="shared" si="3"/>
        <v>8/1,306</v>
      </c>
      <c r="K33" s="4">
        <f t="shared" si="4"/>
        <v>0.61299999999999999</v>
      </c>
      <c r="L33" s="3" t="str">
        <f t="shared" si="5"/>
        <v>868*0.613/100</v>
      </c>
      <c r="M33" s="41">
        <f t="shared" si="6"/>
        <v>5</v>
      </c>
      <c r="N33" s="40">
        <f t="shared" si="7"/>
        <v>17</v>
      </c>
      <c r="O33" s="44"/>
      <c r="P33" s="45"/>
      <c r="Q33" s="20">
        <f t="shared" si="8"/>
        <v>5.32</v>
      </c>
      <c r="R33" s="49"/>
      <c r="S33" t="s">
        <v>134</v>
      </c>
    </row>
    <row r="34" spans="1:19" ht="20.100000000000001" customHeight="1">
      <c r="A34" s="53" t="s">
        <v>60</v>
      </c>
      <c r="B34" s="1" t="s">
        <v>4</v>
      </c>
      <c r="C34" s="55">
        <v>0.11</v>
      </c>
      <c r="D34" s="1"/>
      <c r="E34" s="12">
        <f t="shared" si="0"/>
        <v>0.11</v>
      </c>
      <c r="F34" s="22"/>
      <c r="G34" s="40">
        <v>6</v>
      </c>
      <c r="H34" s="41" t="str">
        <f t="shared" si="1"/>
        <v/>
      </c>
      <c r="I34" s="41">
        <f t="shared" si="2"/>
        <v>5</v>
      </c>
      <c r="J34" s="3" t="str">
        <f t="shared" si="3"/>
        <v/>
      </c>
      <c r="K34" s="4" t="str">
        <f t="shared" si="4"/>
        <v/>
      </c>
      <c r="L34" s="3" t="str">
        <f t="shared" si="5"/>
        <v/>
      </c>
      <c r="M34" s="41" t="str">
        <f t="shared" si="6"/>
        <v/>
      </c>
      <c r="N34" s="40">
        <f t="shared" si="7"/>
        <v>6</v>
      </c>
      <c r="O34" s="46"/>
      <c r="P34" s="45"/>
      <c r="Q34" s="20" t="e">
        <f t="shared" si="8"/>
        <v>#VALUE!</v>
      </c>
      <c r="S34" t="s">
        <v>134</v>
      </c>
    </row>
    <row r="35" spans="1:19" ht="20.100000000000001" customHeight="1">
      <c r="A35" s="53" t="s">
        <v>115</v>
      </c>
      <c r="B35" s="1" t="s">
        <v>4</v>
      </c>
      <c r="C35" s="55">
        <v>0.13</v>
      </c>
      <c r="D35" s="1"/>
      <c r="E35" s="12">
        <f t="shared" si="0"/>
        <v>0.13</v>
      </c>
      <c r="F35" s="23"/>
      <c r="G35" s="40">
        <v>14</v>
      </c>
      <c r="H35" s="41">
        <f t="shared" si="1"/>
        <v>1</v>
      </c>
      <c r="I35" s="41" t="str">
        <f t="shared" si="2"/>
        <v/>
      </c>
      <c r="J35" s="3" t="str">
        <f t="shared" si="3"/>
        <v>1/1,306</v>
      </c>
      <c r="K35" s="4">
        <f t="shared" si="4"/>
        <v>7.6999999999999999E-2</v>
      </c>
      <c r="L35" s="3" t="str">
        <f t="shared" si="5"/>
        <v>868*0.077/100</v>
      </c>
      <c r="M35" s="41">
        <f t="shared" si="6"/>
        <v>1</v>
      </c>
      <c r="N35" s="40">
        <f t="shared" si="7"/>
        <v>13</v>
      </c>
      <c r="O35" s="44"/>
      <c r="P35" s="45"/>
      <c r="Q35" s="20">
        <f t="shared" si="8"/>
        <v>0.67</v>
      </c>
      <c r="R35" s="49"/>
      <c r="S35" t="s">
        <v>138</v>
      </c>
    </row>
    <row r="36" spans="1:19" ht="20.100000000000001" customHeight="1">
      <c r="A36" s="53" t="s">
        <v>91</v>
      </c>
      <c r="B36" s="1" t="s">
        <v>4</v>
      </c>
      <c r="C36" s="55">
        <v>0.16</v>
      </c>
      <c r="D36" s="1"/>
      <c r="E36" s="12">
        <f t="shared" si="0"/>
        <v>0.16</v>
      </c>
      <c r="F36" s="23"/>
      <c r="G36" s="40">
        <v>29</v>
      </c>
      <c r="H36" s="41">
        <f t="shared" si="1"/>
        <v>13</v>
      </c>
      <c r="I36" s="41" t="str">
        <f t="shared" si="2"/>
        <v/>
      </c>
      <c r="J36" s="3" t="str">
        <f t="shared" si="3"/>
        <v>13/1,306</v>
      </c>
      <c r="K36" s="4">
        <f t="shared" si="4"/>
        <v>0.995</v>
      </c>
      <c r="L36" s="3" t="str">
        <f t="shared" si="5"/>
        <v>868*0.995/100</v>
      </c>
      <c r="M36" s="41">
        <f t="shared" si="6"/>
        <v>9</v>
      </c>
      <c r="N36" s="40">
        <f t="shared" si="7"/>
        <v>20</v>
      </c>
      <c r="O36" s="44"/>
      <c r="P36" s="45"/>
      <c r="Q36" s="20">
        <f t="shared" si="8"/>
        <v>8.64</v>
      </c>
      <c r="S36" t="s">
        <v>134</v>
      </c>
    </row>
    <row r="37" spans="1:19" ht="20.100000000000001" customHeight="1">
      <c r="A37" s="53" t="s">
        <v>62</v>
      </c>
      <c r="B37" s="1" t="s">
        <v>4</v>
      </c>
      <c r="C37" s="55">
        <v>0.04</v>
      </c>
      <c r="D37" s="1"/>
      <c r="E37" s="12">
        <f t="shared" ref="E37:E68" si="9">C37</f>
        <v>0.04</v>
      </c>
      <c r="F37" s="22"/>
      <c r="G37" s="40">
        <v>2</v>
      </c>
      <c r="H37" s="41" t="str">
        <f t="shared" ref="H37:H68" si="10">IF(G37&gt;E37*100,G37-E37*100,"")</f>
        <v/>
      </c>
      <c r="I37" s="41">
        <f t="shared" ref="I37:I68" si="11">IF(G37&lt;=E37*100,E37*100-G37,"")</f>
        <v>2</v>
      </c>
      <c r="J37" s="3" t="str">
        <f t="shared" ref="J37:J68" si="12">IF(H37&lt;&gt;"",FIXED(H37,0)&amp;"/"&amp;FIXED($H$85,0),"")</f>
        <v/>
      </c>
      <c r="K37" s="4" t="str">
        <f t="shared" ref="K37:K68" si="13">IF(H37&lt;&gt;"",ROUND(H37/$H$85*100,3),"")</f>
        <v/>
      </c>
      <c r="L37" s="3" t="str">
        <f t="shared" ref="L37:L68" si="14">IF(K37&lt;&gt;"",FIXED($I$86,0)&amp;"*"&amp;FIXED(K37,3)&amp;"/100","")</f>
        <v/>
      </c>
      <c r="M37" s="41" t="str">
        <f t="shared" ref="M37:M61" si="15">IF(K37&lt;&gt;"",ROUND($I$86*K37/100,0),"")</f>
        <v/>
      </c>
      <c r="N37" s="40">
        <f t="shared" ref="N37:N68" si="16">SUM(G37)-SUM(M37)</f>
        <v>2</v>
      </c>
      <c r="O37" s="46"/>
      <c r="P37" s="45"/>
      <c r="Q37" s="20" t="e">
        <f t="shared" ref="Q37:Q68" si="17">ROUND($I$86*K37/100,2)</f>
        <v>#VALUE!</v>
      </c>
      <c r="S37" t="s">
        <v>134</v>
      </c>
    </row>
    <row r="38" spans="1:19" ht="20.100000000000001" customHeight="1">
      <c r="A38" s="53" t="s">
        <v>63</v>
      </c>
      <c r="B38" s="1" t="s">
        <v>4</v>
      </c>
      <c r="C38" s="55">
        <v>1.62</v>
      </c>
      <c r="D38" s="1"/>
      <c r="E38" s="12">
        <f t="shared" si="9"/>
        <v>1.62</v>
      </c>
      <c r="F38" s="22"/>
      <c r="G38" s="40">
        <v>136</v>
      </c>
      <c r="H38" s="41" t="str">
        <f t="shared" si="10"/>
        <v/>
      </c>
      <c r="I38" s="41">
        <f t="shared" si="11"/>
        <v>26</v>
      </c>
      <c r="J38" s="3" t="str">
        <f t="shared" si="12"/>
        <v/>
      </c>
      <c r="K38" s="4" t="str">
        <f t="shared" si="13"/>
        <v/>
      </c>
      <c r="L38" s="3" t="str">
        <f t="shared" si="14"/>
        <v/>
      </c>
      <c r="M38" s="41" t="str">
        <f t="shared" si="15"/>
        <v/>
      </c>
      <c r="N38" s="40">
        <f t="shared" si="16"/>
        <v>136</v>
      </c>
      <c r="O38" s="46"/>
      <c r="P38" s="45"/>
      <c r="Q38" s="20" t="e">
        <f t="shared" si="17"/>
        <v>#VALUE!</v>
      </c>
      <c r="S38" t="s">
        <v>136</v>
      </c>
    </row>
    <row r="39" spans="1:19" ht="20.100000000000001" customHeight="1">
      <c r="A39" s="53" t="s">
        <v>92</v>
      </c>
      <c r="B39" s="1" t="s">
        <v>4</v>
      </c>
      <c r="C39" s="55">
        <v>0.05</v>
      </c>
      <c r="D39" s="1"/>
      <c r="E39" s="12">
        <f t="shared" si="9"/>
        <v>0.05</v>
      </c>
      <c r="F39" s="23"/>
      <c r="G39" s="40">
        <v>2</v>
      </c>
      <c r="H39" s="41" t="str">
        <f t="shared" si="10"/>
        <v/>
      </c>
      <c r="I39" s="41">
        <f t="shared" si="11"/>
        <v>3</v>
      </c>
      <c r="J39" s="3" t="str">
        <f t="shared" si="12"/>
        <v/>
      </c>
      <c r="K39" s="4" t="str">
        <f t="shared" si="13"/>
        <v/>
      </c>
      <c r="L39" s="3" t="str">
        <f t="shared" si="14"/>
        <v/>
      </c>
      <c r="M39" s="41" t="str">
        <f t="shared" si="15"/>
        <v/>
      </c>
      <c r="N39" s="40">
        <f t="shared" si="16"/>
        <v>2</v>
      </c>
      <c r="O39" s="44"/>
      <c r="P39" s="45"/>
      <c r="Q39" s="20" t="e">
        <f t="shared" si="17"/>
        <v>#VALUE!</v>
      </c>
      <c r="R39" s="49"/>
      <c r="S39" t="s">
        <v>135</v>
      </c>
    </row>
    <row r="40" spans="1:19" ht="20.100000000000001" customHeight="1">
      <c r="A40" s="53" t="s">
        <v>64</v>
      </c>
      <c r="B40" s="1" t="s">
        <v>4</v>
      </c>
      <c r="C40" s="55">
        <v>0.14000000000000001</v>
      </c>
      <c r="D40" s="1"/>
      <c r="E40" s="12">
        <f t="shared" si="9"/>
        <v>0.14000000000000001</v>
      </c>
      <c r="F40" s="22"/>
      <c r="G40" s="40">
        <v>19</v>
      </c>
      <c r="H40" s="41">
        <f t="shared" si="10"/>
        <v>4.9999999999999982</v>
      </c>
      <c r="I40" s="41" t="str">
        <f t="shared" si="11"/>
        <v/>
      </c>
      <c r="J40" s="3" t="str">
        <f t="shared" si="12"/>
        <v>5/1,306</v>
      </c>
      <c r="K40" s="4">
        <f t="shared" si="13"/>
        <v>0.38300000000000001</v>
      </c>
      <c r="L40" s="3" t="str">
        <f t="shared" si="14"/>
        <v>868*0.383/100</v>
      </c>
      <c r="M40" s="41">
        <f t="shared" si="15"/>
        <v>3</v>
      </c>
      <c r="N40" s="40">
        <f t="shared" si="16"/>
        <v>16</v>
      </c>
      <c r="O40" s="44"/>
      <c r="P40" s="45"/>
      <c r="Q40" s="20">
        <f t="shared" si="17"/>
        <v>3.32</v>
      </c>
      <c r="R40" s="49"/>
      <c r="S40" t="s">
        <v>136</v>
      </c>
    </row>
    <row r="41" spans="1:19" ht="20.100000000000001" customHeight="1">
      <c r="A41" s="53" t="s">
        <v>93</v>
      </c>
      <c r="B41" s="1" t="s">
        <v>4</v>
      </c>
      <c r="C41" s="55">
        <v>0.23</v>
      </c>
      <c r="D41" s="1"/>
      <c r="E41" s="12">
        <f t="shared" si="9"/>
        <v>0.23</v>
      </c>
      <c r="F41" s="22"/>
      <c r="G41" s="40">
        <v>39</v>
      </c>
      <c r="H41" s="41">
        <f t="shared" si="10"/>
        <v>16</v>
      </c>
      <c r="I41" s="41" t="str">
        <f t="shared" si="11"/>
        <v/>
      </c>
      <c r="J41" s="3" t="str">
        <f t="shared" si="12"/>
        <v>16/1,306</v>
      </c>
      <c r="K41" s="4">
        <f t="shared" si="13"/>
        <v>1.2250000000000001</v>
      </c>
      <c r="L41" s="3" t="str">
        <f t="shared" si="14"/>
        <v>868*1.225/100</v>
      </c>
      <c r="M41" s="41">
        <f t="shared" si="15"/>
        <v>11</v>
      </c>
      <c r="N41" s="40">
        <f t="shared" si="16"/>
        <v>28</v>
      </c>
      <c r="O41" s="46"/>
      <c r="P41" s="45"/>
      <c r="Q41" s="20">
        <f t="shared" si="17"/>
        <v>10.63</v>
      </c>
      <c r="S41" t="s">
        <v>139</v>
      </c>
    </row>
    <row r="42" spans="1:19" ht="20.100000000000001" customHeight="1">
      <c r="A42" s="53" t="s">
        <v>94</v>
      </c>
      <c r="B42" s="1" t="s">
        <v>4</v>
      </c>
      <c r="C42" s="55">
        <v>0.11</v>
      </c>
      <c r="D42" s="1"/>
      <c r="E42" s="12">
        <f t="shared" si="9"/>
        <v>0.11</v>
      </c>
      <c r="F42" s="23"/>
      <c r="G42" s="40">
        <v>14</v>
      </c>
      <c r="H42" s="41">
        <f t="shared" si="10"/>
        <v>3</v>
      </c>
      <c r="I42" s="41" t="str">
        <f t="shared" si="11"/>
        <v/>
      </c>
      <c r="J42" s="3" t="str">
        <f t="shared" si="12"/>
        <v>3/1,306</v>
      </c>
      <c r="K42" s="4">
        <f t="shared" si="13"/>
        <v>0.23</v>
      </c>
      <c r="L42" s="3" t="str">
        <f t="shared" si="14"/>
        <v>868*0.230/100</v>
      </c>
      <c r="M42" s="41">
        <f t="shared" si="15"/>
        <v>2</v>
      </c>
      <c r="N42" s="40">
        <f t="shared" si="16"/>
        <v>12</v>
      </c>
      <c r="O42" s="44"/>
      <c r="P42" s="45"/>
      <c r="Q42" s="20">
        <f t="shared" si="17"/>
        <v>2</v>
      </c>
      <c r="R42" s="49"/>
      <c r="S42" t="s">
        <v>135</v>
      </c>
    </row>
    <row r="43" spans="1:19" ht="20.100000000000001" customHeight="1">
      <c r="A43" s="53" t="s">
        <v>95</v>
      </c>
      <c r="B43" s="1" t="s">
        <v>4</v>
      </c>
      <c r="C43" s="55">
        <v>0.06</v>
      </c>
      <c r="D43" s="1"/>
      <c r="E43" s="12">
        <f t="shared" si="9"/>
        <v>0.06</v>
      </c>
      <c r="F43" s="23"/>
      <c r="G43" s="40">
        <v>2</v>
      </c>
      <c r="H43" s="41" t="str">
        <f t="shared" si="10"/>
        <v/>
      </c>
      <c r="I43" s="41">
        <f t="shared" si="11"/>
        <v>4</v>
      </c>
      <c r="J43" s="3" t="str">
        <f t="shared" si="12"/>
        <v/>
      </c>
      <c r="K43" s="4" t="str">
        <f t="shared" si="13"/>
        <v/>
      </c>
      <c r="L43" s="3" t="str">
        <f t="shared" si="14"/>
        <v/>
      </c>
      <c r="M43" s="41" t="str">
        <f t="shared" si="15"/>
        <v/>
      </c>
      <c r="N43" s="40">
        <f t="shared" si="16"/>
        <v>2</v>
      </c>
      <c r="O43" s="44"/>
      <c r="P43" s="45"/>
      <c r="Q43" s="20" t="e">
        <f t="shared" si="17"/>
        <v>#VALUE!</v>
      </c>
      <c r="S43" t="s">
        <v>135</v>
      </c>
    </row>
    <row r="44" spans="1:19" ht="20.100000000000001" customHeight="1">
      <c r="A44" s="53" t="s">
        <v>65</v>
      </c>
      <c r="B44" s="1" t="s">
        <v>4</v>
      </c>
      <c r="C44" s="55">
        <v>0.11</v>
      </c>
      <c r="D44" s="1"/>
      <c r="E44" s="12">
        <f t="shared" si="9"/>
        <v>0.11</v>
      </c>
      <c r="F44" s="22"/>
      <c r="G44" s="40">
        <v>11</v>
      </c>
      <c r="H44" s="41" t="str">
        <f t="shared" si="10"/>
        <v/>
      </c>
      <c r="I44" s="41">
        <f t="shared" si="11"/>
        <v>0</v>
      </c>
      <c r="J44" s="3" t="str">
        <f t="shared" si="12"/>
        <v/>
      </c>
      <c r="K44" s="4" t="str">
        <f t="shared" si="13"/>
        <v/>
      </c>
      <c r="L44" s="3" t="str">
        <f t="shared" si="14"/>
        <v/>
      </c>
      <c r="M44" s="41" t="str">
        <f t="shared" si="15"/>
        <v/>
      </c>
      <c r="N44" s="40">
        <f t="shared" si="16"/>
        <v>11</v>
      </c>
      <c r="O44" s="46"/>
      <c r="P44" s="45"/>
      <c r="Q44" s="20" t="e">
        <f t="shared" si="17"/>
        <v>#VALUE!</v>
      </c>
      <c r="S44" t="s">
        <v>139</v>
      </c>
    </row>
    <row r="45" spans="1:19" ht="20.100000000000001" customHeight="1">
      <c r="A45" s="53" t="s">
        <v>96</v>
      </c>
      <c r="B45" s="1" t="s">
        <v>4</v>
      </c>
      <c r="C45" s="55">
        <v>0.13</v>
      </c>
      <c r="D45" s="1"/>
      <c r="E45" s="12">
        <f t="shared" si="9"/>
        <v>0.13</v>
      </c>
      <c r="F45" s="22"/>
      <c r="G45" s="40">
        <v>7</v>
      </c>
      <c r="H45" s="41" t="str">
        <f t="shared" si="10"/>
        <v/>
      </c>
      <c r="I45" s="41">
        <f t="shared" si="11"/>
        <v>6</v>
      </c>
      <c r="J45" s="3" t="str">
        <f t="shared" si="12"/>
        <v/>
      </c>
      <c r="K45" s="4" t="str">
        <f t="shared" si="13"/>
        <v/>
      </c>
      <c r="L45" s="3" t="str">
        <f t="shared" si="14"/>
        <v/>
      </c>
      <c r="M45" s="41" t="str">
        <f t="shared" si="15"/>
        <v/>
      </c>
      <c r="N45" s="40">
        <f t="shared" si="16"/>
        <v>7</v>
      </c>
      <c r="O45" s="46"/>
      <c r="P45" s="45"/>
      <c r="Q45" s="20" t="e">
        <f t="shared" si="17"/>
        <v>#VALUE!</v>
      </c>
      <c r="S45" t="s">
        <v>139</v>
      </c>
    </row>
    <row r="46" spans="1:19" ht="20.100000000000001" customHeight="1">
      <c r="A46" s="53" t="s">
        <v>67</v>
      </c>
      <c r="B46" s="1" t="s">
        <v>4</v>
      </c>
      <c r="C46" s="55">
        <v>1.02</v>
      </c>
      <c r="D46" s="1"/>
      <c r="E46" s="12">
        <f t="shared" si="9"/>
        <v>1.02</v>
      </c>
      <c r="F46" s="23"/>
      <c r="G46" s="40">
        <v>149</v>
      </c>
      <c r="H46" s="41">
        <f t="shared" si="10"/>
        <v>47</v>
      </c>
      <c r="I46" s="41" t="str">
        <f t="shared" si="11"/>
        <v/>
      </c>
      <c r="J46" s="3" t="str">
        <f t="shared" si="12"/>
        <v>47/1,306</v>
      </c>
      <c r="K46" s="4">
        <f t="shared" si="13"/>
        <v>3.5990000000000002</v>
      </c>
      <c r="L46" s="3" t="str">
        <f t="shared" si="14"/>
        <v>868*3.599/100</v>
      </c>
      <c r="M46" s="41">
        <f t="shared" si="15"/>
        <v>31</v>
      </c>
      <c r="N46" s="40">
        <f t="shared" si="16"/>
        <v>118</v>
      </c>
      <c r="O46" s="44"/>
      <c r="P46" s="45"/>
      <c r="Q46" s="20">
        <f t="shared" si="17"/>
        <v>31.24</v>
      </c>
      <c r="R46" s="49"/>
      <c r="S46" t="s">
        <v>136</v>
      </c>
    </row>
    <row r="47" spans="1:19" ht="20.100000000000001" customHeight="1">
      <c r="A47" s="53" t="s">
        <v>97</v>
      </c>
      <c r="B47" s="1" t="s">
        <v>4</v>
      </c>
      <c r="C47" s="55">
        <v>7.0000000000000007E-2</v>
      </c>
      <c r="D47" s="1"/>
      <c r="E47" s="12">
        <f t="shared" si="9"/>
        <v>7.0000000000000007E-2</v>
      </c>
      <c r="F47" s="22"/>
      <c r="G47" s="40">
        <v>1</v>
      </c>
      <c r="H47" s="41" t="str">
        <f t="shared" si="10"/>
        <v/>
      </c>
      <c r="I47" s="41">
        <f t="shared" si="11"/>
        <v>6.0000000000000009</v>
      </c>
      <c r="J47" s="3" t="str">
        <f t="shared" si="12"/>
        <v/>
      </c>
      <c r="K47" s="4" t="str">
        <f t="shared" si="13"/>
        <v/>
      </c>
      <c r="L47" s="3" t="str">
        <f t="shared" si="14"/>
        <v/>
      </c>
      <c r="M47" s="41" t="str">
        <f t="shared" si="15"/>
        <v/>
      </c>
      <c r="N47" s="40">
        <f t="shared" si="16"/>
        <v>1</v>
      </c>
      <c r="O47" s="44"/>
      <c r="P47" s="45"/>
      <c r="Q47" s="20" t="e">
        <f t="shared" si="17"/>
        <v>#VALUE!</v>
      </c>
      <c r="R47" s="49"/>
      <c r="S47" t="s">
        <v>135</v>
      </c>
    </row>
    <row r="48" spans="1:19" ht="20.100000000000001" customHeight="1">
      <c r="A48" s="53" t="s">
        <v>69</v>
      </c>
      <c r="B48" s="1" t="s">
        <v>4</v>
      </c>
      <c r="C48" s="55">
        <v>0.52</v>
      </c>
      <c r="D48" s="1"/>
      <c r="E48" s="12">
        <f t="shared" si="9"/>
        <v>0.52</v>
      </c>
      <c r="F48" s="22"/>
      <c r="G48" s="40">
        <v>185</v>
      </c>
      <c r="H48" s="41">
        <f t="shared" si="10"/>
        <v>133</v>
      </c>
      <c r="I48" s="41" t="str">
        <f t="shared" si="11"/>
        <v/>
      </c>
      <c r="J48" s="3" t="str">
        <f t="shared" si="12"/>
        <v>133/1,306</v>
      </c>
      <c r="K48" s="4">
        <f t="shared" si="13"/>
        <v>10.183999999999999</v>
      </c>
      <c r="L48" s="3" t="str">
        <f t="shared" si="14"/>
        <v>868*10.184/100</v>
      </c>
      <c r="M48" s="41">
        <f t="shared" si="15"/>
        <v>88</v>
      </c>
      <c r="N48" s="40">
        <f t="shared" si="16"/>
        <v>97</v>
      </c>
      <c r="O48" s="46"/>
      <c r="P48" s="45"/>
      <c r="Q48" s="20">
        <f t="shared" si="17"/>
        <v>88.4</v>
      </c>
      <c r="S48" t="s">
        <v>134</v>
      </c>
    </row>
    <row r="49" spans="1:19" ht="20.100000000000001" customHeight="1">
      <c r="A49" s="53" t="s">
        <v>98</v>
      </c>
      <c r="B49" s="1" t="s">
        <v>4</v>
      </c>
      <c r="C49" s="55">
        <v>7.0000000000000007E-2</v>
      </c>
      <c r="D49" s="1"/>
      <c r="E49" s="12">
        <f t="shared" si="9"/>
        <v>7.0000000000000007E-2</v>
      </c>
      <c r="F49" s="23"/>
      <c r="G49" s="40">
        <v>2</v>
      </c>
      <c r="H49" s="41" t="str">
        <f t="shared" si="10"/>
        <v/>
      </c>
      <c r="I49" s="41">
        <f t="shared" si="11"/>
        <v>5.0000000000000009</v>
      </c>
      <c r="J49" s="3" t="str">
        <f t="shared" si="12"/>
        <v/>
      </c>
      <c r="K49" s="4" t="str">
        <f t="shared" si="13"/>
        <v/>
      </c>
      <c r="L49" s="3" t="str">
        <f t="shared" si="14"/>
        <v/>
      </c>
      <c r="M49" s="41" t="str">
        <f t="shared" si="15"/>
        <v/>
      </c>
      <c r="N49" s="40">
        <f t="shared" si="16"/>
        <v>2</v>
      </c>
      <c r="O49" s="44"/>
      <c r="P49" s="45"/>
      <c r="Q49" s="20" t="e">
        <f t="shared" si="17"/>
        <v>#VALUE!</v>
      </c>
      <c r="R49" s="49"/>
      <c r="S49" t="s">
        <v>135</v>
      </c>
    </row>
    <row r="50" spans="1:19" ht="20.100000000000001" customHeight="1">
      <c r="A50" s="53" t="s">
        <v>70</v>
      </c>
      <c r="B50" s="1" t="s">
        <v>4</v>
      </c>
      <c r="C50" s="55">
        <v>1.98</v>
      </c>
      <c r="D50" s="1"/>
      <c r="E50" s="12">
        <f t="shared" si="9"/>
        <v>1.98</v>
      </c>
      <c r="F50" s="23"/>
      <c r="G50" s="40">
        <v>258</v>
      </c>
      <c r="H50" s="41">
        <f t="shared" si="10"/>
        <v>60</v>
      </c>
      <c r="I50" s="41" t="str">
        <f t="shared" si="11"/>
        <v/>
      </c>
      <c r="J50" s="3" t="str">
        <f t="shared" si="12"/>
        <v>60/1,306</v>
      </c>
      <c r="K50" s="4">
        <f t="shared" si="13"/>
        <v>4.5940000000000003</v>
      </c>
      <c r="L50" s="3" t="str">
        <f t="shared" si="14"/>
        <v>868*4.594/100</v>
      </c>
      <c r="M50" s="41">
        <f t="shared" si="15"/>
        <v>40</v>
      </c>
      <c r="N50" s="40">
        <f t="shared" si="16"/>
        <v>218</v>
      </c>
      <c r="O50" s="44"/>
      <c r="P50" s="45"/>
      <c r="Q50" s="20">
        <f t="shared" si="17"/>
        <v>39.880000000000003</v>
      </c>
      <c r="S50" t="s">
        <v>136</v>
      </c>
    </row>
    <row r="51" spans="1:19" ht="20.100000000000001" customHeight="1">
      <c r="A51" s="53" t="s">
        <v>99</v>
      </c>
      <c r="B51" s="1" t="s">
        <v>4</v>
      </c>
      <c r="C51" s="55">
        <v>0.24</v>
      </c>
      <c r="D51" s="1"/>
      <c r="E51" s="12">
        <f t="shared" si="9"/>
        <v>0.24</v>
      </c>
      <c r="F51" s="22"/>
      <c r="G51" s="40">
        <v>19</v>
      </c>
      <c r="H51" s="41" t="str">
        <f t="shared" si="10"/>
        <v/>
      </c>
      <c r="I51" s="41">
        <f t="shared" si="11"/>
        <v>5</v>
      </c>
      <c r="J51" s="3" t="str">
        <f t="shared" si="12"/>
        <v/>
      </c>
      <c r="K51" s="4" t="str">
        <f t="shared" si="13"/>
        <v/>
      </c>
      <c r="L51" s="3" t="str">
        <f t="shared" si="14"/>
        <v/>
      </c>
      <c r="M51" s="41" t="str">
        <f t="shared" si="15"/>
        <v/>
      </c>
      <c r="N51" s="40">
        <f t="shared" si="16"/>
        <v>19</v>
      </c>
      <c r="O51" s="46"/>
      <c r="P51" s="45"/>
      <c r="Q51" s="20" t="e">
        <f t="shared" si="17"/>
        <v>#VALUE!</v>
      </c>
      <c r="S51" t="s">
        <v>139</v>
      </c>
    </row>
    <row r="52" spans="1:19" ht="20.100000000000001" customHeight="1">
      <c r="A52" s="53" t="s">
        <v>100</v>
      </c>
      <c r="B52" s="1" t="s">
        <v>4</v>
      </c>
      <c r="C52" s="55">
        <v>0.13</v>
      </c>
      <c r="D52" s="1"/>
      <c r="E52" s="12">
        <f t="shared" si="9"/>
        <v>0.13</v>
      </c>
      <c r="F52" s="22"/>
      <c r="G52" s="40">
        <v>26</v>
      </c>
      <c r="H52" s="41">
        <f t="shared" si="10"/>
        <v>13</v>
      </c>
      <c r="I52" s="41" t="str">
        <f t="shared" si="11"/>
        <v/>
      </c>
      <c r="J52" s="3" t="str">
        <f t="shared" si="12"/>
        <v>13/1,306</v>
      </c>
      <c r="K52" s="4">
        <f t="shared" si="13"/>
        <v>0.995</v>
      </c>
      <c r="L52" s="3" t="str">
        <f t="shared" si="14"/>
        <v>868*0.995/100</v>
      </c>
      <c r="M52" s="41">
        <f t="shared" si="15"/>
        <v>9</v>
      </c>
      <c r="N52" s="40">
        <f t="shared" si="16"/>
        <v>17</v>
      </c>
      <c r="O52" s="46"/>
      <c r="P52" s="45"/>
      <c r="Q52" s="20">
        <f t="shared" si="17"/>
        <v>8.64</v>
      </c>
      <c r="S52" t="s">
        <v>134</v>
      </c>
    </row>
    <row r="53" spans="1:19" ht="20.100000000000001" customHeight="1">
      <c r="A53" s="53" t="s">
        <v>101</v>
      </c>
      <c r="B53" s="1" t="s">
        <v>4</v>
      </c>
      <c r="C53" s="55">
        <v>0.66</v>
      </c>
      <c r="D53" s="1"/>
      <c r="E53" s="12">
        <f t="shared" si="9"/>
        <v>0.66</v>
      </c>
      <c r="F53" s="23"/>
      <c r="G53" s="40">
        <v>104</v>
      </c>
      <c r="H53" s="41">
        <f t="shared" si="10"/>
        <v>38</v>
      </c>
      <c r="I53" s="41" t="str">
        <f t="shared" si="11"/>
        <v/>
      </c>
      <c r="J53" s="3" t="str">
        <f t="shared" si="12"/>
        <v>38/1,306</v>
      </c>
      <c r="K53" s="4">
        <f t="shared" si="13"/>
        <v>2.91</v>
      </c>
      <c r="L53" s="3" t="str">
        <f t="shared" si="14"/>
        <v>868*2.910/100</v>
      </c>
      <c r="M53" s="41">
        <f t="shared" si="15"/>
        <v>25</v>
      </c>
      <c r="N53" s="40">
        <f t="shared" si="16"/>
        <v>79</v>
      </c>
      <c r="O53" s="44"/>
      <c r="P53" s="45"/>
      <c r="Q53" s="20">
        <f t="shared" si="17"/>
        <v>25.26</v>
      </c>
      <c r="R53" s="49"/>
      <c r="S53" t="s">
        <v>134</v>
      </c>
    </row>
    <row r="54" spans="1:19" ht="20.100000000000001" customHeight="1">
      <c r="A54" s="53" t="s">
        <v>71</v>
      </c>
      <c r="B54" s="1" t="s">
        <v>4</v>
      </c>
      <c r="C54" s="55">
        <v>0.27</v>
      </c>
      <c r="D54" s="1"/>
      <c r="E54" s="12">
        <f t="shared" si="9"/>
        <v>0.27</v>
      </c>
      <c r="F54" s="22"/>
      <c r="G54" s="40">
        <v>21</v>
      </c>
      <c r="H54" s="41" t="str">
        <f t="shared" si="10"/>
        <v/>
      </c>
      <c r="I54" s="41">
        <f t="shared" si="11"/>
        <v>6</v>
      </c>
      <c r="J54" s="3" t="str">
        <f t="shared" si="12"/>
        <v/>
      </c>
      <c r="K54" s="4" t="str">
        <f t="shared" si="13"/>
        <v/>
      </c>
      <c r="L54" s="3" t="str">
        <f t="shared" si="14"/>
        <v/>
      </c>
      <c r="M54" s="41" t="str">
        <f t="shared" si="15"/>
        <v/>
      </c>
      <c r="N54" s="40">
        <f t="shared" si="16"/>
        <v>21</v>
      </c>
      <c r="O54" s="44"/>
      <c r="P54" s="45"/>
      <c r="Q54" s="20" t="e">
        <f t="shared" si="17"/>
        <v>#VALUE!</v>
      </c>
      <c r="R54" s="49"/>
      <c r="S54" t="s">
        <v>140</v>
      </c>
    </row>
    <row r="55" spans="1:19" ht="20.100000000000001" customHeight="1">
      <c r="A55" s="53" t="s">
        <v>102</v>
      </c>
      <c r="B55" s="1" t="s">
        <v>4</v>
      </c>
      <c r="C55" s="55">
        <v>0.63</v>
      </c>
      <c r="D55" s="1"/>
      <c r="E55" s="12">
        <f t="shared" si="9"/>
        <v>0.63</v>
      </c>
      <c r="F55" s="23"/>
      <c r="G55" s="40">
        <v>189</v>
      </c>
      <c r="H55" s="41">
        <f t="shared" si="10"/>
        <v>126</v>
      </c>
      <c r="I55" s="41" t="str">
        <f t="shared" si="11"/>
        <v/>
      </c>
      <c r="J55" s="3" t="str">
        <f t="shared" si="12"/>
        <v>126/1,306</v>
      </c>
      <c r="K55" s="4">
        <f t="shared" si="13"/>
        <v>9.6479999999999997</v>
      </c>
      <c r="L55" s="3" t="str">
        <f t="shared" si="14"/>
        <v>868*9.648/100</v>
      </c>
      <c r="M55" s="41">
        <f t="shared" si="15"/>
        <v>84</v>
      </c>
      <c r="N55" s="40">
        <f t="shared" si="16"/>
        <v>105</v>
      </c>
      <c r="O55" s="44"/>
      <c r="P55" s="45"/>
      <c r="Q55" s="20">
        <f t="shared" si="17"/>
        <v>83.74</v>
      </c>
      <c r="S55" t="s">
        <v>134</v>
      </c>
    </row>
    <row r="56" spans="1:19" ht="20.100000000000001" customHeight="1">
      <c r="A56" s="53" t="s">
        <v>103</v>
      </c>
      <c r="B56" s="1" t="s">
        <v>4</v>
      </c>
      <c r="C56" s="55">
        <v>0.48</v>
      </c>
      <c r="D56" s="1"/>
      <c r="E56" s="12">
        <f t="shared" si="9"/>
        <v>0.48</v>
      </c>
      <c r="F56" s="22"/>
      <c r="G56" s="40">
        <v>9</v>
      </c>
      <c r="H56" s="41" t="str">
        <f t="shared" si="10"/>
        <v/>
      </c>
      <c r="I56" s="41">
        <f t="shared" si="11"/>
        <v>39</v>
      </c>
      <c r="J56" s="3" t="str">
        <f t="shared" si="12"/>
        <v/>
      </c>
      <c r="K56" s="4" t="str">
        <f t="shared" si="13"/>
        <v/>
      </c>
      <c r="L56" s="3" t="str">
        <f t="shared" si="14"/>
        <v/>
      </c>
      <c r="M56" s="41" t="str">
        <f t="shared" si="15"/>
        <v/>
      </c>
      <c r="N56" s="40">
        <f t="shared" si="16"/>
        <v>9</v>
      </c>
      <c r="O56" s="46"/>
      <c r="P56" s="45"/>
      <c r="Q56" s="20" t="e">
        <f t="shared" si="17"/>
        <v>#VALUE!</v>
      </c>
      <c r="S56" t="s">
        <v>139</v>
      </c>
    </row>
    <row r="57" spans="1:19" ht="20.100000000000001" customHeight="1">
      <c r="A57" s="53" t="s">
        <v>104</v>
      </c>
      <c r="B57" s="1" t="s">
        <v>4</v>
      </c>
      <c r="C57" s="55">
        <v>0.04</v>
      </c>
      <c r="D57" s="1"/>
      <c r="E57" s="12">
        <f t="shared" si="9"/>
        <v>0.04</v>
      </c>
      <c r="F57" s="22"/>
      <c r="G57" s="40">
        <v>11</v>
      </c>
      <c r="H57" s="41">
        <f t="shared" si="10"/>
        <v>7</v>
      </c>
      <c r="I57" s="41" t="str">
        <f t="shared" si="11"/>
        <v/>
      </c>
      <c r="J57" s="3" t="str">
        <f t="shared" si="12"/>
        <v>7/1,306</v>
      </c>
      <c r="K57" s="4">
        <f t="shared" si="13"/>
        <v>0.53600000000000003</v>
      </c>
      <c r="L57" s="3" t="str">
        <f t="shared" si="14"/>
        <v>868*0.536/100</v>
      </c>
      <c r="M57" s="41">
        <f t="shared" si="15"/>
        <v>5</v>
      </c>
      <c r="N57" s="40">
        <f t="shared" si="16"/>
        <v>6</v>
      </c>
      <c r="O57" s="46"/>
      <c r="P57" s="45"/>
      <c r="Q57" s="20">
        <f t="shared" si="17"/>
        <v>4.6500000000000004</v>
      </c>
      <c r="S57" t="s">
        <v>134</v>
      </c>
    </row>
    <row r="58" spans="1:19" ht="20.100000000000001" customHeight="1">
      <c r="A58" s="53" t="s">
        <v>105</v>
      </c>
      <c r="B58" s="1" t="s">
        <v>4</v>
      </c>
      <c r="C58" s="55">
        <v>0.91</v>
      </c>
      <c r="D58" s="1"/>
      <c r="E58" s="12">
        <f t="shared" si="9"/>
        <v>0.91</v>
      </c>
      <c r="F58" s="23"/>
      <c r="G58" s="40">
        <v>98</v>
      </c>
      <c r="H58" s="41">
        <f t="shared" si="10"/>
        <v>7</v>
      </c>
      <c r="I58" s="41" t="str">
        <f t="shared" si="11"/>
        <v/>
      </c>
      <c r="J58" s="3" t="str">
        <f t="shared" si="12"/>
        <v>7/1,306</v>
      </c>
      <c r="K58" s="4">
        <f t="shared" si="13"/>
        <v>0.53600000000000003</v>
      </c>
      <c r="L58" s="3" t="str">
        <f t="shared" si="14"/>
        <v>868*0.536/100</v>
      </c>
      <c r="M58" s="41">
        <f t="shared" si="15"/>
        <v>5</v>
      </c>
      <c r="N58" s="40">
        <f t="shared" si="16"/>
        <v>93</v>
      </c>
      <c r="O58" s="44"/>
      <c r="P58" s="45"/>
      <c r="Q58" s="20">
        <f t="shared" si="17"/>
        <v>4.6500000000000004</v>
      </c>
      <c r="R58" s="49"/>
      <c r="S58" t="s">
        <v>136</v>
      </c>
    </row>
    <row r="59" spans="1:19" ht="20.100000000000001" customHeight="1">
      <c r="A59" s="53" t="s">
        <v>72</v>
      </c>
      <c r="B59" s="1" t="s">
        <v>4</v>
      </c>
      <c r="C59" s="55">
        <v>0.45</v>
      </c>
      <c r="D59" s="1"/>
      <c r="E59" s="12">
        <f t="shared" si="9"/>
        <v>0.45</v>
      </c>
      <c r="F59" s="22"/>
      <c r="G59" s="40">
        <v>11</v>
      </c>
      <c r="H59" s="41" t="str">
        <f t="shared" si="10"/>
        <v/>
      </c>
      <c r="I59" s="41">
        <f t="shared" si="11"/>
        <v>34</v>
      </c>
      <c r="J59" s="3" t="str">
        <f t="shared" si="12"/>
        <v/>
      </c>
      <c r="K59" s="4" t="str">
        <f t="shared" si="13"/>
        <v/>
      </c>
      <c r="L59" s="3" t="str">
        <f t="shared" si="14"/>
        <v/>
      </c>
      <c r="M59" s="41" t="str">
        <f t="shared" si="15"/>
        <v/>
      </c>
      <c r="N59" s="40">
        <f t="shared" si="16"/>
        <v>11</v>
      </c>
      <c r="O59" s="44"/>
      <c r="P59" s="45"/>
      <c r="Q59" s="20" t="e">
        <f t="shared" si="17"/>
        <v>#VALUE!</v>
      </c>
      <c r="R59" s="49"/>
      <c r="S59" t="s">
        <v>135</v>
      </c>
    </row>
    <row r="60" spans="1:19" ht="20.100000000000001" customHeight="1">
      <c r="A60" s="53" t="s">
        <v>106</v>
      </c>
      <c r="B60" s="1" t="s">
        <v>4</v>
      </c>
      <c r="C60" s="55">
        <v>0.08</v>
      </c>
      <c r="D60" s="1"/>
      <c r="E60" s="12">
        <f t="shared" si="9"/>
        <v>0.08</v>
      </c>
      <c r="F60" s="22"/>
      <c r="G60" s="40">
        <v>1</v>
      </c>
      <c r="H60" s="41" t="str">
        <f t="shared" si="10"/>
        <v/>
      </c>
      <c r="I60" s="41">
        <f t="shared" si="11"/>
        <v>7</v>
      </c>
      <c r="J60" s="3" t="str">
        <f t="shared" si="12"/>
        <v/>
      </c>
      <c r="K60" s="4" t="str">
        <f t="shared" si="13"/>
        <v/>
      </c>
      <c r="L60" s="3" t="str">
        <f t="shared" si="14"/>
        <v/>
      </c>
      <c r="M60" s="41" t="str">
        <f t="shared" si="15"/>
        <v/>
      </c>
      <c r="N60" s="40">
        <f t="shared" si="16"/>
        <v>1</v>
      </c>
      <c r="O60" s="46"/>
      <c r="P60" s="45"/>
      <c r="Q60" s="20" t="e">
        <f t="shared" si="17"/>
        <v>#VALUE!</v>
      </c>
      <c r="S60" t="s">
        <v>135</v>
      </c>
    </row>
    <row r="61" spans="1:19" ht="20.100000000000001" customHeight="1">
      <c r="A61" s="53" t="s">
        <v>107</v>
      </c>
      <c r="B61" s="1" t="s">
        <v>4</v>
      </c>
      <c r="C61" s="55">
        <v>0.1</v>
      </c>
      <c r="D61" s="1"/>
      <c r="E61" s="12">
        <f t="shared" si="9"/>
        <v>0.1</v>
      </c>
      <c r="F61" s="23"/>
      <c r="G61" s="40">
        <v>4</v>
      </c>
      <c r="H61" s="41" t="str">
        <f t="shared" si="10"/>
        <v/>
      </c>
      <c r="I61" s="41">
        <f t="shared" si="11"/>
        <v>6</v>
      </c>
      <c r="J61" s="3" t="str">
        <f t="shared" si="12"/>
        <v/>
      </c>
      <c r="K61" s="4" t="str">
        <f t="shared" si="13"/>
        <v/>
      </c>
      <c r="L61" s="3" t="str">
        <f t="shared" si="14"/>
        <v/>
      </c>
      <c r="M61" s="41" t="str">
        <f t="shared" si="15"/>
        <v/>
      </c>
      <c r="N61" s="40">
        <f t="shared" si="16"/>
        <v>4</v>
      </c>
      <c r="O61" s="44"/>
      <c r="P61" s="45"/>
      <c r="Q61" s="20" t="e">
        <f t="shared" si="17"/>
        <v>#VALUE!</v>
      </c>
      <c r="R61" s="49"/>
      <c r="S61" t="s">
        <v>136</v>
      </c>
    </row>
    <row r="62" spans="1:19" ht="20.100000000000001" customHeight="1">
      <c r="A62" s="53" t="s">
        <v>73</v>
      </c>
      <c r="B62" s="1" t="s">
        <v>4</v>
      </c>
      <c r="C62" s="55">
        <v>0.05</v>
      </c>
      <c r="D62" s="1"/>
      <c r="E62" s="12">
        <f t="shared" si="9"/>
        <v>0.05</v>
      </c>
      <c r="F62" s="23"/>
      <c r="G62" s="40">
        <v>11</v>
      </c>
      <c r="H62" s="41">
        <f t="shared" si="10"/>
        <v>6</v>
      </c>
      <c r="I62" s="41" t="str">
        <f t="shared" si="11"/>
        <v/>
      </c>
      <c r="J62" s="3" t="str">
        <f t="shared" si="12"/>
        <v>6/1,306</v>
      </c>
      <c r="K62" s="4">
        <f t="shared" si="13"/>
        <v>0.45900000000000002</v>
      </c>
      <c r="L62" s="3" t="str">
        <f t="shared" si="14"/>
        <v>868*0.459/100</v>
      </c>
      <c r="M62" s="41">
        <f>IF(K62&lt;&gt;"",ROUND($I$86*K62/100,0),"")-1</f>
        <v>3</v>
      </c>
      <c r="N62" s="40">
        <f t="shared" si="16"/>
        <v>8</v>
      </c>
      <c r="O62" s="44"/>
      <c r="P62" s="45"/>
      <c r="Q62" s="20">
        <f t="shared" si="17"/>
        <v>3.98</v>
      </c>
      <c r="R62" s="48" t="s">
        <v>144</v>
      </c>
      <c r="S62" t="s">
        <v>134</v>
      </c>
    </row>
    <row r="63" spans="1:19" ht="20.100000000000001" customHeight="1">
      <c r="A63" s="53" t="s">
        <v>108</v>
      </c>
      <c r="B63" s="1" t="s">
        <v>4</v>
      </c>
      <c r="C63" s="55">
        <v>0.57999999999999996</v>
      </c>
      <c r="D63" s="1"/>
      <c r="E63" s="12">
        <f t="shared" si="9"/>
        <v>0.57999999999999996</v>
      </c>
      <c r="F63" s="22"/>
      <c r="G63" s="40">
        <v>20</v>
      </c>
      <c r="H63" s="41" t="str">
        <f t="shared" si="10"/>
        <v/>
      </c>
      <c r="I63" s="41">
        <f t="shared" si="11"/>
        <v>37.999999999999993</v>
      </c>
      <c r="J63" s="3" t="str">
        <f t="shared" si="12"/>
        <v/>
      </c>
      <c r="K63" s="4" t="str">
        <f t="shared" si="13"/>
        <v/>
      </c>
      <c r="L63" s="3" t="str">
        <f t="shared" si="14"/>
        <v/>
      </c>
      <c r="M63" s="41" t="str">
        <f t="shared" ref="M63:M72" si="18">IF(K63&lt;&gt;"",ROUND($I$86*K63/100,0),"")</f>
        <v/>
      </c>
      <c r="N63" s="40">
        <f t="shared" si="16"/>
        <v>20</v>
      </c>
      <c r="O63" s="46"/>
      <c r="P63" s="45"/>
      <c r="Q63" s="20" t="e">
        <f t="shared" si="17"/>
        <v>#VALUE!</v>
      </c>
      <c r="S63" t="s">
        <v>136</v>
      </c>
    </row>
    <row r="64" spans="1:19" ht="20.100000000000001" customHeight="1">
      <c r="A64" s="53" t="s">
        <v>109</v>
      </c>
      <c r="B64" s="1" t="s">
        <v>4</v>
      </c>
      <c r="C64" s="55">
        <v>1.32</v>
      </c>
      <c r="D64" s="1"/>
      <c r="E64" s="12">
        <f t="shared" si="9"/>
        <v>1.32</v>
      </c>
      <c r="F64" s="22"/>
      <c r="G64" s="40">
        <v>195</v>
      </c>
      <c r="H64" s="41">
        <f t="shared" si="10"/>
        <v>63</v>
      </c>
      <c r="I64" s="41" t="str">
        <f t="shared" si="11"/>
        <v/>
      </c>
      <c r="J64" s="3" t="str">
        <f t="shared" si="12"/>
        <v>63/1,306</v>
      </c>
      <c r="K64" s="4">
        <f t="shared" si="13"/>
        <v>4.8239999999999998</v>
      </c>
      <c r="L64" s="3" t="str">
        <f t="shared" si="14"/>
        <v>868*4.824/100</v>
      </c>
      <c r="M64" s="41">
        <f t="shared" si="18"/>
        <v>42</v>
      </c>
      <c r="N64" s="40">
        <f t="shared" si="16"/>
        <v>153</v>
      </c>
      <c r="O64" s="46"/>
      <c r="P64" s="45"/>
      <c r="Q64" s="20">
        <f t="shared" si="17"/>
        <v>41.87</v>
      </c>
      <c r="S64" t="s">
        <v>136</v>
      </c>
    </row>
    <row r="65" spans="1:19" ht="20.100000000000001" customHeight="1">
      <c r="A65" s="53" t="s">
        <v>110</v>
      </c>
      <c r="B65" s="1" t="s">
        <v>4</v>
      </c>
      <c r="C65" s="55">
        <v>7.0000000000000007E-2</v>
      </c>
      <c r="D65" s="1"/>
      <c r="E65" s="12">
        <f t="shared" si="9"/>
        <v>7.0000000000000007E-2</v>
      </c>
      <c r="F65" s="23"/>
      <c r="G65" s="40">
        <v>8</v>
      </c>
      <c r="H65" s="41">
        <f t="shared" si="10"/>
        <v>0.99999999999999911</v>
      </c>
      <c r="I65" s="41" t="str">
        <f t="shared" si="11"/>
        <v/>
      </c>
      <c r="J65" s="3" t="str">
        <f t="shared" si="12"/>
        <v>1/1,306</v>
      </c>
      <c r="K65" s="4">
        <f t="shared" si="13"/>
        <v>7.6999999999999999E-2</v>
      </c>
      <c r="L65" s="3" t="str">
        <f t="shared" si="14"/>
        <v>868*0.077/100</v>
      </c>
      <c r="M65" s="41">
        <f t="shared" si="18"/>
        <v>1</v>
      </c>
      <c r="N65" s="40">
        <f t="shared" si="16"/>
        <v>7</v>
      </c>
      <c r="O65" s="44"/>
      <c r="P65" s="45"/>
      <c r="Q65" s="20">
        <f t="shared" si="17"/>
        <v>0.67</v>
      </c>
      <c r="R65" s="49"/>
      <c r="S65" t="s">
        <v>134</v>
      </c>
    </row>
    <row r="66" spans="1:19" ht="20.100000000000001" customHeight="1">
      <c r="A66" s="53" t="s">
        <v>116</v>
      </c>
      <c r="B66" s="1" t="s">
        <v>4</v>
      </c>
      <c r="C66" s="55">
        <v>0.12</v>
      </c>
      <c r="D66" s="1"/>
      <c r="E66" s="12">
        <f t="shared" si="9"/>
        <v>0.12</v>
      </c>
      <c r="F66" s="22"/>
      <c r="G66" s="40">
        <v>18</v>
      </c>
      <c r="H66" s="41">
        <f t="shared" si="10"/>
        <v>6</v>
      </c>
      <c r="I66" s="41" t="str">
        <f t="shared" si="11"/>
        <v/>
      </c>
      <c r="J66" s="3" t="str">
        <f t="shared" si="12"/>
        <v>6/1,306</v>
      </c>
      <c r="K66" s="4">
        <f t="shared" si="13"/>
        <v>0.45900000000000002</v>
      </c>
      <c r="L66" s="3" t="str">
        <f t="shared" si="14"/>
        <v>868*0.459/100</v>
      </c>
      <c r="M66" s="41">
        <f t="shared" si="18"/>
        <v>4</v>
      </c>
      <c r="N66" s="40">
        <f t="shared" si="16"/>
        <v>14</v>
      </c>
      <c r="O66" s="44"/>
      <c r="P66" s="45"/>
      <c r="Q66" s="20">
        <f t="shared" si="17"/>
        <v>3.98</v>
      </c>
      <c r="R66" s="48"/>
      <c r="S66" t="s">
        <v>136</v>
      </c>
    </row>
    <row r="67" spans="1:19" ht="20.100000000000001" customHeight="1">
      <c r="A67" s="53" t="s">
        <v>74</v>
      </c>
      <c r="B67" s="1" t="s">
        <v>4</v>
      </c>
      <c r="C67" s="55">
        <v>0.21</v>
      </c>
      <c r="D67" s="1"/>
      <c r="E67" s="12">
        <f t="shared" si="9"/>
        <v>0.21</v>
      </c>
      <c r="F67" s="22"/>
      <c r="G67" s="40">
        <v>46</v>
      </c>
      <c r="H67" s="41">
        <f t="shared" si="10"/>
        <v>25</v>
      </c>
      <c r="I67" s="41" t="str">
        <f t="shared" si="11"/>
        <v/>
      </c>
      <c r="J67" s="3" t="str">
        <f t="shared" si="12"/>
        <v>25/1,306</v>
      </c>
      <c r="K67" s="4">
        <f t="shared" si="13"/>
        <v>1.9139999999999999</v>
      </c>
      <c r="L67" s="3" t="str">
        <f t="shared" si="14"/>
        <v>868*1.914/100</v>
      </c>
      <c r="M67" s="41">
        <f t="shared" si="18"/>
        <v>17</v>
      </c>
      <c r="N67" s="40">
        <f t="shared" si="16"/>
        <v>29</v>
      </c>
      <c r="O67" s="46"/>
      <c r="P67" s="45"/>
      <c r="Q67" s="20">
        <f t="shared" si="17"/>
        <v>16.61</v>
      </c>
      <c r="S67" t="s">
        <v>134</v>
      </c>
    </row>
    <row r="68" spans="1:19" ht="20.100000000000001" customHeight="1">
      <c r="A68" s="53" t="s">
        <v>75</v>
      </c>
      <c r="B68" s="1" t="s">
        <v>4</v>
      </c>
      <c r="C68" s="55">
        <v>3.09</v>
      </c>
      <c r="D68" s="1"/>
      <c r="E68" s="12">
        <f t="shared" si="9"/>
        <v>3.09</v>
      </c>
      <c r="F68" s="23"/>
      <c r="G68" s="40">
        <v>418</v>
      </c>
      <c r="H68" s="41">
        <f t="shared" si="10"/>
        <v>109</v>
      </c>
      <c r="I68" s="41" t="str">
        <f t="shared" si="11"/>
        <v/>
      </c>
      <c r="J68" s="3" t="str">
        <f t="shared" si="12"/>
        <v>109/1,306</v>
      </c>
      <c r="K68" s="4">
        <f t="shared" si="13"/>
        <v>8.3460000000000001</v>
      </c>
      <c r="L68" s="3" t="str">
        <f t="shared" si="14"/>
        <v>868*8.346/100</v>
      </c>
      <c r="M68" s="41">
        <f t="shared" si="18"/>
        <v>72</v>
      </c>
      <c r="N68" s="40">
        <f t="shared" si="16"/>
        <v>346</v>
      </c>
      <c r="O68" s="44"/>
      <c r="P68" s="45"/>
      <c r="Q68" s="20">
        <f t="shared" si="17"/>
        <v>72.44</v>
      </c>
      <c r="R68" s="49"/>
      <c r="S68" t="s">
        <v>136</v>
      </c>
    </row>
    <row r="69" spans="1:19" ht="20.100000000000001" customHeight="1">
      <c r="A69" s="53" t="s">
        <v>36</v>
      </c>
      <c r="B69" s="1" t="s">
        <v>4</v>
      </c>
      <c r="C69" s="55">
        <v>0.09</v>
      </c>
      <c r="D69" s="1"/>
      <c r="E69" s="12">
        <f t="shared" ref="E69:E81" si="19">C69</f>
        <v>0.09</v>
      </c>
      <c r="F69" s="22"/>
      <c r="G69" s="40">
        <v>2</v>
      </c>
      <c r="H69" s="41" t="str">
        <f t="shared" ref="H69:H81" si="20">IF(G69&gt;E69*100,G69-E69*100,"")</f>
        <v/>
      </c>
      <c r="I69" s="41">
        <f t="shared" ref="I69:I81" si="21">IF(G69&lt;=E69*100,E69*100-G69,"")</f>
        <v>7</v>
      </c>
      <c r="J69" s="3" t="str">
        <f t="shared" ref="J69:J81" si="22">IF(H69&lt;&gt;"",FIXED(H69,0)&amp;"/"&amp;FIXED($H$85,0),"")</f>
        <v/>
      </c>
      <c r="K69" s="4" t="str">
        <f t="shared" ref="K69:K81" si="23">IF(H69&lt;&gt;"",ROUND(H69/$H$85*100,3),"")</f>
        <v/>
      </c>
      <c r="L69" s="3" t="str">
        <f t="shared" ref="L69:L81" si="24">IF(K69&lt;&gt;"",FIXED($I$86,0)&amp;"*"&amp;FIXED(K69,3)&amp;"/100","")</f>
        <v/>
      </c>
      <c r="M69" s="41" t="str">
        <f t="shared" si="18"/>
        <v/>
      </c>
      <c r="N69" s="40">
        <f t="shared" ref="N69:N81" si="25">SUM(G69)-SUM(M69)</f>
        <v>2</v>
      </c>
      <c r="O69" s="46"/>
      <c r="P69" s="45"/>
      <c r="Q69" s="20" t="e">
        <f t="shared" ref="Q69:Q81" si="26">ROUND($I$86*K69/100,2)</f>
        <v>#VALUE!</v>
      </c>
      <c r="S69" t="s">
        <v>138</v>
      </c>
    </row>
    <row r="70" spans="1:19" ht="20.100000000000001" customHeight="1">
      <c r="A70" s="53" t="s">
        <v>37</v>
      </c>
      <c r="B70" s="1" t="s">
        <v>4</v>
      </c>
      <c r="C70" s="55">
        <v>0.4</v>
      </c>
      <c r="D70" s="1"/>
      <c r="E70" s="12">
        <f t="shared" si="19"/>
        <v>0.4</v>
      </c>
      <c r="F70" s="23"/>
      <c r="G70" s="40">
        <v>34</v>
      </c>
      <c r="H70" s="41" t="str">
        <f t="shared" si="20"/>
        <v/>
      </c>
      <c r="I70" s="41">
        <f t="shared" si="21"/>
        <v>6</v>
      </c>
      <c r="J70" s="3" t="str">
        <f t="shared" si="22"/>
        <v/>
      </c>
      <c r="K70" s="4" t="str">
        <f t="shared" si="23"/>
        <v/>
      </c>
      <c r="L70" s="3" t="str">
        <f t="shared" si="24"/>
        <v/>
      </c>
      <c r="M70" s="41" t="str">
        <f t="shared" si="18"/>
        <v/>
      </c>
      <c r="N70" s="40">
        <f t="shared" si="25"/>
        <v>34</v>
      </c>
      <c r="O70" s="44"/>
      <c r="P70" s="45"/>
      <c r="Q70" s="20" t="e">
        <f t="shared" si="26"/>
        <v>#VALUE!</v>
      </c>
      <c r="R70" s="49"/>
      <c r="S70" t="s">
        <v>135</v>
      </c>
    </row>
    <row r="71" spans="1:19" ht="20.100000000000001" customHeight="1">
      <c r="A71" s="53" t="s">
        <v>38</v>
      </c>
      <c r="B71" s="1" t="s">
        <v>4</v>
      </c>
      <c r="C71" s="55">
        <v>0.42</v>
      </c>
      <c r="D71" s="1"/>
      <c r="E71" s="12">
        <f t="shared" si="19"/>
        <v>0.42</v>
      </c>
      <c r="F71" s="23"/>
      <c r="G71" s="40">
        <v>29</v>
      </c>
      <c r="H71" s="41" t="str">
        <f t="shared" si="20"/>
        <v/>
      </c>
      <c r="I71" s="41">
        <f t="shared" si="21"/>
        <v>13</v>
      </c>
      <c r="J71" s="3" t="str">
        <f t="shared" si="22"/>
        <v/>
      </c>
      <c r="K71" s="4" t="str">
        <f t="shared" si="23"/>
        <v/>
      </c>
      <c r="L71" s="3" t="str">
        <f t="shared" si="24"/>
        <v/>
      </c>
      <c r="M71" s="41" t="str">
        <f t="shared" si="18"/>
        <v/>
      </c>
      <c r="N71" s="40">
        <f t="shared" si="25"/>
        <v>29</v>
      </c>
      <c r="O71" s="44"/>
      <c r="P71" s="45"/>
      <c r="Q71" s="20" t="e">
        <f t="shared" si="26"/>
        <v>#VALUE!</v>
      </c>
      <c r="S71" t="s">
        <v>135</v>
      </c>
    </row>
    <row r="72" spans="1:19" ht="20.100000000000001" customHeight="1">
      <c r="A72" s="53" t="s">
        <v>32</v>
      </c>
      <c r="B72" s="1" t="s">
        <v>4</v>
      </c>
      <c r="C72" s="55">
        <v>0.1</v>
      </c>
      <c r="D72" s="1"/>
      <c r="E72" s="12">
        <f t="shared" si="19"/>
        <v>0.1</v>
      </c>
      <c r="F72" s="22"/>
      <c r="G72" s="40">
        <v>10</v>
      </c>
      <c r="H72" s="41" t="str">
        <f t="shared" si="20"/>
        <v/>
      </c>
      <c r="I72" s="41">
        <f t="shared" si="21"/>
        <v>0</v>
      </c>
      <c r="J72" s="3" t="str">
        <f t="shared" si="22"/>
        <v/>
      </c>
      <c r="K72" s="4" t="str">
        <f t="shared" si="23"/>
        <v/>
      </c>
      <c r="L72" s="3" t="str">
        <f t="shared" si="24"/>
        <v/>
      </c>
      <c r="M72" s="41" t="str">
        <f t="shared" si="18"/>
        <v/>
      </c>
      <c r="N72" s="40">
        <f t="shared" si="25"/>
        <v>10</v>
      </c>
      <c r="O72" s="46"/>
      <c r="P72" s="45"/>
      <c r="Q72" s="20" t="e">
        <f t="shared" si="26"/>
        <v>#VALUE!</v>
      </c>
      <c r="S72" t="s">
        <v>135</v>
      </c>
    </row>
    <row r="73" spans="1:19" ht="20.100000000000001" customHeight="1">
      <c r="A73" s="53" t="s">
        <v>39</v>
      </c>
      <c r="B73" s="1" t="s">
        <v>4</v>
      </c>
      <c r="C73" s="55">
        <v>0.09</v>
      </c>
      <c r="D73" s="1"/>
      <c r="E73" s="12">
        <f t="shared" si="19"/>
        <v>0.09</v>
      </c>
      <c r="F73" s="22"/>
      <c r="G73" s="40">
        <v>15</v>
      </c>
      <c r="H73" s="54">
        <f t="shared" si="20"/>
        <v>6</v>
      </c>
      <c r="I73" s="54" t="str">
        <f t="shared" si="21"/>
        <v/>
      </c>
      <c r="J73" s="3" t="str">
        <f t="shared" si="22"/>
        <v>6/1,306</v>
      </c>
      <c r="K73" s="4">
        <f t="shared" si="23"/>
        <v>0.45900000000000002</v>
      </c>
      <c r="L73" s="3" t="str">
        <f t="shared" si="24"/>
        <v>868*0.459/100</v>
      </c>
      <c r="M73" s="41">
        <f>IF(K73&lt;&gt;"",ROUND($I$86*K73/100,0),"")-1</f>
        <v>3</v>
      </c>
      <c r="N73" s="40">
        <f t="shared" si="25"/>
        <v>12</v>
      </c>
      <c r="O73" s="46"/>
      <c r="P73" s="45"/>
      <c r="Q73" s="20">
        <f t="shared" si="26"/>
        <v>3.98</v>
      </c>
      <c r="R73" s="48" t="s">
        <v>144</v>
      </c>
      <c r="S73" t="s">
        <v>134</v>
      </c>
    </row>
    <row r="74" spans="1:19" ht="20.100000000000001" customHeight="1">
      <c r="A74" s="53" t="s">
        <v>33</v>
      </c>
      <c r="B74" s="1" t="s">
        <v>4</v>
      </c>
      <c r="C74" s="55">
        <v>0.06</v>
      </c>
      <c r="D74" s="1"/>
      <c r="E74" s="12">
        <f t="shared" si="19"/>
        <v>0.06</v>
      </c>
      <c r="F74" s="22"/>
      <c r="G74" s="40">
        <v>3</v>
      </c>
      <c r="H74" s="54" t="str">
        <f t="shared" si="20"/>
        <v/>
      </c>
      <c r="I74" s="54">
        <f t="shared" si="21"/>
        <v>3</v>
      </c>
      <c r="J74" s="3" t="str">
        <f t="shared" si="22"/>
        <v/>
      </c>
      <c r="K74" s="4" t="str">
        <f t="shared" si="23"/>
        <v/>
      </c>
      <c r="L74" s="3" t="str">
        <f t="shared" si="24"/>
        <v/>
      </c>
      <c r="M74" s="41" t="str">
        <f t="shared" ref="M74:M81" si="27">IF(K74&lt;&gt;"",ROUND($I$86*K74/100,0),"")</f>
        <v/>
      </c>
      <c r="N74" s="40">
        <f t="shared" si="25"/>
        <v>3</v>
      </c>
      <c r="O74" s="46"/>
      <c r="P74" s="45"/>
      <c r="Q74" s="20" t="e">
        <f t="shared" si="26"/>
        <v>#VALUE!</v>
      </c>
      <c r="S74" t="s">
        <v>136</v>
      </c>
    </row>
    <row r="75" spans="1:19" ht="20.100000000000001" customHeight="1">
      <c r="A75" s="53" t="s">
        <v>40</v>
      </c>
      <c r="B75" s="1" t="s">
        <v>4</v>
      </c>
      <c r="C75" s="55">
        <v>0.12</v>
      </c>
      <c r="D75" s="1"/>
      <c r="E75" s="12">
        <f t="shared" si="19"/>
        <v>0.12</v>
      </c>
      <c r="F75" s="22"/>
      <c r="G75" s="40">
        <v>11</v>
      </c>
      <c r="H75" s="54" t="str">
        <f t="shared" si="20"/>
        <v/>
      </c>
      <c r="I75" s="54">
        <f t="shared" si="21"/>
        <v>1</v>
      </c>
      <c r="J75" s="3" t="str">
        <f t="shared" si="22"/>
        <v/>
      </c>
      <c r="K75" s="4" t="str">
        <f t="shared" si="23"/>
        <v/>
      </c>
      <c r="L75" s="3" t="str">
        <f t="shared" si="24"/>
        <v/>
      </c>
      <c r="M75" s="41" t="str">
        <f t="shared" si="27"/>
        <v/>
      </c>
      <c r="N75" s="40">
        <f t="shared" si="25"/>
        <v>11</v>
      </c>
      <c r="O75" s="46"/>
      <c r="P75" s="45"/>
      <c r="Q75" s="20" t="e">
        <f t="shared" si="26"/>
        <v>#VALUE!</v>
      </c>
      <c r="S75" t="s">
        <v>135</v>
      </c>
    </row>
    <row r="76" spans="1:19" ht="20.100000000000001" customHeight="1">
      <c r="A76" s="53" t="s">
        <v>34</v>
      </c>
      <c r="B76" s="1" t="s">
        <v>4</v>
      </c>
      <c r="C76" s="55">
        <v>0.53</v>
      </c>
      <c r="D76" s="1"/>
      <c r="E76" s="12">
        <f t="shared" si="19"/>
        <v>0.53</v>
      </c>
      <c r="F76" s="22"/>
      <c r="G76" s="40">
        <v>86</v>
      </c>
      <c r="H76" s="54">
        <f t="shared" si="20"/>
        <v>33</v>
      </c>
      <c r="I76" s="54" t="str">
        <f t="shared" si="21"/>
        <v/>
      </c>
      <c r="J76" s="3" t="str">
        <f t="shared" si="22"/>
        <v>33/1,306</v>
      </c>
      <c r="K76" s="4">
        <f t="shared" si="23"/>
        <v>2.5270000000000001</v>
      </c>
      <c r="L76" s="3" t="str">
        <f t="shared" si="24"/>
        <v>868*2.527/100</v>
      </c>
      <c r="M76" s="41">
        <f t="shared" si="27"/>
        <v>22</v>
      </c>
      <c r="N76" s="40">
        <f t="shared" si="25"/>
        <v>64</v>
      </c>
      <c r="O76" s="46"/>
      <c r="P76" s="45"/>
      <c r="Q76" s="20">
        <f t="shared" si="26"/>
        <v>21.93</v>
      </c>
      <c r="S76" t="s">
        <v>136</v>
      </c>
    </row>
    <row r="77" spans="1:19" ht="20.100000000000001" customHeight="1">
      <c r="A77" s="53" t="s">
        <v>35</v>
      </c>
      <c r="B77" s="1" t="s">
        <v>4</v>
      </c>
      <c r="C77" s="55">
        <v>0.59</v>
      </c>
      <c r="D77" s="1"/>
      <c r="E77" s="12">
        <f t="shared" si="19"/>
        <v>0.59</v>
      </c>
      <c r="F77" s="22"/>
      <c r="G77" s="40">
        <v>53</v>
      </c>
      <c r="H77" s="54" t="str">
        <f t="shared" si="20"/>
        <v/>
      </c>
      <c r="I77" s="54">
        <f t="shared" si="21"/>
        <v>6</v>
      </c>
      <c r="J77" s="3" t="str">
        <f t="shared" si="22"/>
        <v/>
      </c>
      <c r="K77" s="4" t="str">
        <f t="shared" si="23"/>
        <v/>
      </c>
      <c r="L77" s="3" t="str">
        <f t="shared" si="24"/>
        <v/>
      </c>
      <c r="M77" s="41" t="str">
        <f t="shared" si="27"/>
        <v/>
      </c>
      <c r="N77" s="40">
        <f t="shared" si="25"/>
        <v>53</v>
      </c>
      <c r="O77" s="46"/>
      <c r="P77" s="45"/>
      <c r="Q77" s="20" t="e">
        <f t="shared" si="26"/>
        <v>#VALUE!</v>
      </c>
      <c r="S77" t="s">
        <v>136</v>
      </c>
    </row>
    <row r="78" spans="1:19" ht="20.100000000000001" customHeight="1">
      <c r="A78" s="53" t="s">
        <v>29</v>
      </c>
      <c r="B78" s="1" t="s">
        <v>4</v>
      </c>
      <c r="C78" s="55">
        <v>1.0900000000000001</v>
      </c>
      <c r="D78" s="1"/>
      <c r="E78" s="12">
        <f t="shared" si="19"/>
        <v>1.0900000000000001</v>
      </c>
      <c r="F78" s="22"/>
      <c r="G78" s="40">
        <v>204</v>
      </c>
      <c r="H78" s="54">
        <f t="shared" si="20"/>
        <v>94.999999999999986</v>
      </c>
      <c r="I78" s="54" t="str">
        <f t="shared" si="21"/>
        <v/>
      </c>
      <c r="J78" s="3" t="str">
        <f t="shared" si="22"/>
        <v>95/1,306</v>
      </c>
      <c r="K78" s="4">
        <f t="shared" si="23"/>
        <v>7.274</v>
      </c>
      <c r="L78" s="3" t="str">
        <f t="shared" si="24"/>
        <v>868*7.274/100</v>
      </c>
      <c r="M78" s="41">
        <f t="shared" si="27"/>
        <v>63</v>
      </c>
      <c r="N78" s="40">
        <f t="shared" si="25"/>
        <v>141</v>
      </c>
      <c r="O78" s="46"/>
      <c r="P78" s="45"/>
      <c r="Q78" s="20">
        <f t="shared" si="26"/>
        <v>63.14</v>
      </c>
      <c r="S78" t="s">
        <v>134</v>
      </c>
    </row>
    <row r="79" spans="1:19" ht="20.100000000000001" customHeight="1">
      <c r="A79" s="53" t="s">
        <v>31</v>
      </c>
      <c r="B79" s="1" t="s">
        <v>4</v>
      </c>
      <c r="C79" s="55">
        <v>0.25</v>
      </c>
      <c r="D79" s="1"/>
      <c r="E79" s="12">
        <f t="shared" si="19"/>
        <v>0.25</v>
      </c>
      <c r="F79" s="22"/>
      <c r="G79" s="40">
        <v>22</v>
      </c>
      <c r="H79" s="54" t="str">
        <f t="shared" si="20"/>
        <v/>
      </c>
      <c r="I79" s="54">
        <f t="shared" si="21"/>
        <v>3</v>
      </c>
      <c r="J79" s="3" t="str">
        <f t="shared" si="22"/>
        <v/>
      </c>
      <c r="K79" s="4" t="str">
        <f t="shared" si="23"/>
        <v/>
      </c>
      <c r="L79" s="3" t="str">
        <f t="shared" si="24"/>
        <v/>
      </c>
      <c r="M79" s="41" t="str">
        <f t="shared" si="27"/>
        <v/>
      </c>
      <c r="N79" s="40">
        <f t="shared" si="25"/>
        <v>22</v>
      </c>
      <c r="O79" s="46"/>
      <c r="P79" s="45"/>
      <c r="Q79" s="20" t="e">
        <f t="shared" si="26"/>
        <v>#VALUE!</v>
      </c>
      <c r="S79" t="s">
        <v>135</v>
      </c>
    </row>
    <row r="80" spans="1:19" ht="20.100000000000001" customHeight="1">
      <c r="A80" s="53" t="s">
        <v>41</v>
      </c>
      <c r="B80" s="1" t="s">
        <v>4</v>
      </c>
      <c r="C80" s="55">
        <v>0.85</v>
      </c>
      <c r="D80" s="1"/>
      <c r="E80" s="12">
        <f t="shared" si="19"/>
        <v>0.85</v>
      </c>
      <c r="F80" s="22"/>
      <c r="G80" s="40">
        <v>132</v>
      </c>
      <c r="H80" s="54">
        <f t="shared" si="20"/>
        <v>47</v>
      </c>
      <c r="I80" s="54" t="str">
        <f t="shared" si="21"/>
        <v/>
      </c>
      <c r="J80" s="3" t="str">
        <f t="shared" si="22"/>
        <v>47/1,306</v>
      </c>
      <c r="K80" s="4">
        <f t="shared" si="23"/>
        <v>3.5990000000000002</v>
      </c>
      <c r="L80" s="3" t="str">
        <f t="shared" si="24"/>
        <v>868*3.599/100</v>
      </c>
      <c r="M80" s="41">
        <f t="shared" si="27"/>
        <v>31</v>
      </c>
      <c r="N80" s="40">
        <f t="shared" si="25"/>
        <v>101</v>
      </c>
      <c r="O80" s="46"/>
      <c r="P80" s="45"/>
      <c r="Q80" s="20">
        <f t="shared" si="26"/>
        <v>31.24</v>
      </c>
      <c r="S80" t="s">
        <v>136</v>
      </c>
    </row>
    <row r="81" spans="1:19" ht="20.100000000000001" customHeight="1">
      <c r="A81" s="53" t="s">
        <v>42</v>
      </c>
      <c r="B81" s="1" t="s">
        <v>4</v>
      </c>
      <c r="C81" s="55">
        <v>0.21</v>
      </c>
      <c r="D81" s="1"/>
      <c r="E81" s="12">
        <f t="shared" si="19"/>
        <v>0.21</v>
      </c>
      <c r="F81" s="22"/>
      <c r="G81" s="40">
        <v>41</v>
      </c>
      <c r="H81" s="54">
        <f t="shared" si="20"/>
        <v>20</v>
      </c>
      <c r="I81" s="54" t="str">
        <f t="shared" si="21"/>
        <v/>
      </c>
      <c r="J81" s="3" t="str">
        <f t="shared" si="22"/>
        <v>20/1,306</v>
      </c>
      <c r="K81" s="4">
        <f t="shared" si="23"/>
        <v>1.5309999999999999</v>
      </c>
      <c r="L81" s="3" t="str">
        <f t="shared" si="24"/>
        <v>868*1.531/100</v>
      </c>
      <c r="M81" s="41">
        <f t="shared" si="27"/>
        <v>13</v>
      </c>
      <c r="N81" s="40">
        <f t="shared" si="25"/>
        <v>28</v>
      </c>
      <c r="O81" s="46"/>
      <c r="P81" s="45"/>
      <c r="Q81" s="20">
        <f t="shared" si="26"/>
        <v>13.29</v>
      </c>
      <c r="S81" t="s">
        <v>135</v>
      </c>
    </row>
    <row r="82" spans="1:19" ht="20.100000000000001" hidden="1" customHeight="1">
      <c r="A82" s="50"/>
      <c r="B82" s="1"/>
      <c r="C82" s="51"/>
      <c r="D82" s="1"/>
      <c r="E82" s="12"/>
      <c r="F82" s="22"/>
      <c r="G82" s="40"/>
      <c r="H82" s="54"/>
      <c r="I82" s="54"/>
      <c r="J82" s="3"/>
      <c r="K82" s="4"/>
      <c r="L82" s="3"/>
      <c r="M82" s="41"/>
      <c r="N82" s="40"/>
      <c r="O82" s="46"/>
      <c r="P82" s="45"/>
      <c r="Q82" s="20"/>
    </row>
    <row r="83" spans="1:19" ht="20.100000000000001" hidden="1" customHeight="1">
      <c r="A83" s="50"/>
      <c r="B83" s="1"/>
      <c r="C83" s="51"/>
      <c r="D83" s="1"/>
      <c r="E83" s="12"/>
      <c r="F83" s="22"/>
      <c r="G83" s="40"/>
      <c r="H83" s="54"/>
      <c r="I83" s="54"/>
      <c r="J83" s="3"/>
      <c r="K83" s="4"/>
      <c r="L83" s="3"/>
      <c r="M83" s="41"/>
      <c r="N83" s="40"/>
      <c r="O83" s="46"/>
      <c r="P83" s="45"/>
      <c r="Q83" s="20"/>
    </row>
    <row r="84" spans="1:19" ht="20.100000000000001" hidden="1" customHeight="1">
      <c r="A84" s="50"/>
      <c r="B84" s="1"/>
      <c r="C84" s="51"/>
      <c r="D84" s="1"/>
      <c r="E84" s="12"/>
      <c r="F84" s="22"/>
      <c r="G84" s="40"/>
      <c r="H84" s="54"/>
      <c r="I84" s="54"/>
      <c r="J84" s="3"/>
      <c r="K84" s="4"/>
      <c r="L84" s="3"/>
      <c r="M84" s="41"/>
      <c r="N84" s="40"/>
      <c r="O84" s="46"/>
      <c r="P84" s="45"/>
      <c r="Q84" s="20"/>
    </row>
    <row r="85" spans="1:19" ht="20.100000000000001" customHeight="1" thickBot="1">
      <c r="A85" s="8" t="s">
        <v>0</v>
      </c>
      <c r="B85" s="8"/>
      <c r="C85" s="13">
        <f>SUM(C5:C84)</f>
        <v>34.440000000000005</v>
      </c>
      <c r="D85" s="13">
        <f>SUM(D5:D84)</f>
        <v>0</v>
      </c>
      <c r="E85" s="13">
        <f>SUM(E5:F84)</f>
        <v>34.440000000000005</v>
      </c>
      <c r="F85" s="13">
        <f t="shared" ref="F85" si="28">SUM(F5:F72)</f>
        <v>0</v>
      </c>
      <c r="G85" s="57">
        <f>SUM(G5:G84)</f>
        <v>4312</v>
      </c>
      <c r="H85" s="58">
        <f>SUM(H5:H84)</f>
        <v>1306</v>
      </c>
      <c r="I85" s="43">
        <f>SUM(I5:I84)</f>
        <v>438</v>
      </c>
      <c r="J85" s="9"/>
      <c r="K85" s="10"/>
      <c r="L85" s="9"/>
      <c r="M85" s="42">
        <f>SUM(M5:M84)</f>
        <v>868</v>
      </c>
      <c r="N85" s="57">
        <f>SUM(N5:P84)</f>
        <v>3444</v>
      </c>
      <c r="O85" s="42">
        <f>SUM(O5:O72)</f>
        <v>0</v>
      </c>
      <c r="P85" s="42">
        <f>SUM(P5:P72)</f>
        <v>0</v>
      </c>
      <c r="Q85" s="32"/>
    </row>
    <row r="86" spans="1:19" ht="20.100000000000001" customHeight="1">
      <c r="A86" s="1"/>
      <c r="B86" s="1"/>
      <c r="C86" s="1"/>
      <c r="D86" s="1"/>
      <c r="E86" s="5"/>
      <c r="F86" s="5"/>
      <c r="G86" s="35"/>
      <c r="H86" s="38" t="s">
        <v>3</v>
      </c>
      <c r="I86" s="64">
        <f>H85-I85</f>
        <v>868</v>
      </c>
      <c r="J86" s="36"/>
      <c r="K86" s="2"/>
      <c r="L86" s="6"/>
      <c r="M86" s="7"/>
      <c r="N86" s="7"/>
      <c r="O86" s="31"/>
      <c r="P86" s="30"/>
    </row>
    <row r="87" spans="1:19" ht="14.25" thickBot="1">
      <c r="A87" s="1"/>
      <c r="B87" s="1"/>
      <c r="C87" s="1"/>
      <c r="D87" s="1"/>
      <c r="E87" s="5"/>
      <c r="F87" s="5"/>
      <c r="G87" s="35"/>
      <c r="H87" s="39" t="s">
        <v>9</v>
      </c>
      <c r="I87" s="65"/>
      <c r="J87" s="36"/>
      <c r="K87" s="2"/>
      <c r="L87" s="6"/>
      <c r="M87" s="7"/>
      <c r="N87" s="7"/>
      <c r="O87" s="29"/>
      <c r="P87" s="31"/>
    </row>
    <row r="88" spans="1:19">
      <c r="A88" s="24" t="s">
        <v>43</v>
      </c>
      <c r="B88" s="15"/>
      <c r="C88" s="15"/>
      <c r="D88" s="15"/>
      <c r="E88" s="16"/>
      <c r="F88" s="16"/>
      <c r="G88" s="17"/>
      <c r="H88" s="21"/>
      <c r="I88" s="37"/>
      <c r="J88" s="18"/>
      <c r="K88" s="19"/>
      <c r="L88" s="18"/>
      <c r="M88" s="17"/>
      <c r="N88" s="17"/>
      <c r="O88" s="17"/>
    </row>
    <row r="89" spans="1:19">
      <c r="A89" s="25" t="s">
        <v>14</v>
      </c>
    </row>
    <row r="90" spans="1:19">
      <c r="A90" s="25" t="s">
        <v>13</v>
      </c>
    </row>
    <row r="92" spans="1:19">
      <c r="A92">
        <f>COUNTA(C5:C81)</f>
        <v>77</v>
      </c>
      <c r="B92">
        <f>COUNTA(更新伐!C5:C31)</f>
        <v>27</v>
      </c>
      <c r="C92">
        <f>A92+B92</f>
        <v>104</v>
      </c>
    </row>
  </sheetData>
  <autoFilter ref="A4:R81" xr:uid="{00000000-0001-0000-0000-000000000000}"/>
  <mergeCells count="13">
    <mergeCell ref="F3:F4"/>
    <mergeCell ref="I86:I87"/>
    <mergeCell ref="A3:A4"/>
    <mergeCell ref="B3:B4"/>
    <mergeCell ref="E3:E4"/>
    <mergeCell ref="G3:G4"/>
    <mergeCell ref="C3:C4"/>
    <mergeCell ref="D3:D4"/>
    <mergeCell ref="P3:P4"/>
    <mergeCell ref="O3:O4"/>
    <mergeCell ref="N3:N4"/>
    <mergeCell ref="J3:K3"/>
    <mergeCell ref="L3:M3"/>
  </mergeCells>
  <phoneticPr fontId="1"/>
  <pageMargins left="1.1023622047244095" right="0.35433070866141736" top="0.62992125984251968" bottom="0.55118110236220474" header="0.31496062992125984" footer="0.31496062992125984"/>
  <pageSetup paperSize="9" scale="76" orientation="portrait" r:id="rId1"/>
  <headerFooter>
    <oddFooter>&amp;C&amp;P/&amp;N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4"/>
  <sheetViews>
    <sheetView view="pageBreakPreview"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Q11" sqref="Q11"/>
    </sheetView>
  </sheetViews>
  <sheetFormatPr defaultRowHeight="13.5"/>
  <cols>
    <col min="1" max="1" width="6.625" customWidth="1"/>
    <col min="2" max="2" width="7.5" bestFit="1" customWidth="1"/>
    <col min="3" max="3" width="6.25" bestFit="1" customWidth="1"/>
    <col min="4" max="5" width="6.25" customWidth="1"/>
    <col min="6" max="6" width="6.25" hidden="1" customWidth="1"/>
    <col min="7" max="7" width="6.25" bestFit="1" customWidth="1"/>
    <col min="8" max="8" width="10.25" bestFit="1" customWidth="1"/>
    <col min="9" max="9" width="9.5" bestFit="1" customWidth="1"/>
    <col min="10" max="11" width="8.5" bestFit="1" customWidth="1"/>
    <col min="12" max="12" width="16.125" bestFit="1" customWidth="1"/>
    <col min="13" max="13" width="6.5" bestFit="1" customWidth="1"/>
    <col min="14" max="14" width="9.5" bestFit="1" customWidth="1"/>
    <col min="15" max="15" width="9.5" hidden="1" customWidth="1"/>
    <col min="16" max="16" width="7.5" hidden="1" customWidth="1"/>
  </cols>
  <sheetData>
    <row r="1" spans="1:19">
      <c r="A1" t="s">
        <v>145</v>
      </c>
      <c r="C1" s="52"/>
      <c r="O1" s="28"/>
    </row>
    <row r="2" spans="1:19" ht="31.5" customHeight="1">
      <c r="A2" t="s">
        <v>12</v>
      </c>
    </row>
    <row r="3" spans="1:19" ht="31.5" customHeight="1">
      <c r="A3" s="66" t="s">
        <v>5</v>
      </c>
      <c r="B3" s="66" t="s">
        <v>6</v>
      </c>
      <c r="C3" s="59" t="s">
        <v>25</v>
      </c>
      <c r="D3" s="59" t="s">
        <v>26</v>
      </c>
      <c r="E3" s="59" t="s">
        <v>27</v>
      </c>
      <c r="F3" s="61" t="s">
        <v>10</v>
      </c>
      <c r="G3" s="59" t="s">
        <v>22</v>
      </c>
      <c r="H3" s="11" t="s">
        <v>1</v>
      </c>
      <c r="I3" s="11" t="s">
        <v>2</v>
      </c>
      <c r="J3" s="63" t="s">
        <v>17</v>
      </c>
      <c r="K3" s="63"/>
      <c r="L3" s="63" t="s">
        <v>3</v>
      </c>
      <c r="M3" s="63"/>
      <c r="N3" s="59" t="s">
        <v>23</v>
      </c>
      <c r="O3" s="61" t="s">
        <v>24</v>
      </c>
      <c r="P3" s="59" t="s">
        <v>11</v>
      </c>
    </row>
    <row r="4" spans="1:19" ht="27" customHeight="1">
      <c r="A4" s="67"/>
      <c r="B4" s="67"/>
      <c r="C4" s="60"/>
      <c r="D4" s="60"/>
      <c r="E4" s="60"/>
      <c r="F4" s="62"/>
      <c r="G4" s="67"/>
      <c r="H4" s="11" t="s">
        <v>7</v>
      </c>
      <c r="I4" s="11" t="s">
        <v>8</v>
      </c>
      <c r="J4" s="34" t="s">
        <v>18</v>
      </c>
      <c r="K4" s="34" t="s">
        <v>16</v>
      </c>
      <c r="L4" s="34" t="s">
        <v>18</v>
      </c>
      <c r="M4" s="34" t="s">
        <v>21</v>
      </c>
      <c r="N4" s="60"/>
      <c r="O4" s="62"/>
      <c r="P4" s="60"/>
      <c r="Q4" t="s">
        <v>143</v>
      </c>
    </row>
    <row r="5" spans="1:19" ht="20.100000000000001" customHeight="1">
      <c r="A5" s="53" t="s">
        <v>44</v>
      </c>
      <c r="B5" s="50" t="s">
        <v>28</v>
      </c>
      <c r="C5" s="55">
        <v>0.18</v>
      </c>
      <c r="D5" s="33"/>
      <c r="E5" s="33">
        <f>C5-D5</f>
        <v>0.18</v>
      </c>
      <c r="F5" s="26"/>
      <c r="G5" s="40">
        <v>16</v>
      </c>
      <c r="H5" s="41" t="str">
        <f>IF(G5&gt;E5*100,G5-E5*100,"")</f>
        <v/>
      </c>
      <c r="I5" s="41">
        <f>IF(G5&lt;=E5*100,E5*100-G5,"")</f>
        <v>2</v>
      </c>
      <c r="J5" s="3" t="str">
        <f t="shared" ref="J5:J48" si="0">IF(H5&lt;&gt;"",FIXED(H5,0)&amp;"/"&amp;FIXED($H$49,0),"")</f>
        <v/>
      </c>
      <c r="K5" s="4" t="str">
        <f>IF(H5&lt;&gt;"",ROUND(H5/$H$49*100,3),"")</f>
        <v/>
      </c>
      <c r="L5" s="3" t="str">
        <f t="shared" ref="L5:L48" si="1">IF(K5&lt;&gt;"",FIXED($I$50,0)&amp;"*"&amp;FIXED(K5,3)&amp;"/100","")</f>
        <v/>
      </c>
      <c r="M5" s="41" t="str">
        <f t="shared" ref="M5:M16" si="2">IF(K5&lt;&gt;"",ROUND($I$50*K5/100,0),"")</f>
        <v/>
      </c>
      <c r="N5" s="40">
        <f t="shared" ref="N5:N48" si="3">SUM(G5)-SUM(M5)</f>
        <v>16</v>
      </c>
      <c r="O5" s="45"/>
      <c r="P5" s="45"/>
      <c r="Q5" s="14" t="e">
        <f t="shared" ref="Q5:Q48" si="4">ROUND($I$50*K5/100,2)</f>
        <v>#VALUE!</v>
      </c>
      <c r="R5" s="48"/>
      <c r="S5" t="s">
        <v>141</v>
      </c>
    </row>
    <row r="6" spans="1:19" ht="20.100000000000001" customHeight="1">
      <c r="A6" s="53" t="s">
        <v>117</v>
      </c>
      <c r="B6" s="50" t="s">
        <v>28</v>
      </c>
      <c r="C6" s="55">
        <v>1.62</v>
      </c>
      <c r="D6" s="33"/>
      <c r="E6" s="33">
        <f t="shared" ref="E6:E14" si="5">C6-D6</f>
        <v>1.62</v>
      </c>
      <c r="F6" s="26"/>
      <c r="G6" s="40">
        <v>166</v>
      </c>
      <c r="H6" s="41">
        <f t="shared" ref="H6:H48" si="6">IF(G6&gt;E6*100,G6-E6*100,"")</f>
        <v>4</v>
      </c>
      <c r="I6" s="41" t="str">
        <f t="shared" ref="I6:I48" si="7">IF(G6&lt;=E6*100,E6*100-G6,"")</f>
        <v/>
      </c>
      <c r="J6" s="3" t="str">
        <f t="shared" si="0"/>
        <v>4/516</v>
      </c>
      <c r="K6" s="4">
        <f t="shared" ref="K6:K48" si="8">IF(H6&lt;&gt;"",ROUND(H6/$H$49*100,3),"")</f>
        <v>0.77500000000000002</v>
      </c>
      <c r="L6" s="3" t="str">
        <f t="shared" si="1"/>
        <v>412*0.775/100</v>
      </c>
      <c r="M6" s="41">
        <f t="shared" si="2"/>
        <v>3</v>
      </c>
      <c r="N6" s="40">
        <f t="shared" si="3"/>
        <v>163</v>
      </c>
      <c r="O6" s="45"/>
      <c r="P6" s="45"/>
      <c r="Q6" s="14">
        <f t="shared" si="4"/>
        <v>3.19</v>
      </c>
      <c r="S6" t="s">
        <v>141</v>
      </c>
    </row>
    <row r="7" spans="1:19" ht="20.100000000000001" customHeight="1">
      <c r="A7" s="53" t="s">
        <v>118</v>
      </c>
      <c r="B7" s="50" t="s">
        <v>28</v>
      </c>
      <c r="C7" s="55">
        <v>3.84</v>
      </c>
      <c r="D7" s="33"/>
      <c r="E7" s="33">
        <f t="shared" si="5"/>
        <v>3.84</v>
      </c>
      <c r="F7" s="26"/>
      <c r="G7" s="40">
        <v>422</v>
      </c>
      <c r="H7" s="41">
        <f t="shared" si="6"/>
        <v>38</v>
      </c>
      <c r="I7" s="41" t="str">
        <f t="shared" si="7"/>
        <v/>
      </c>
      <c r="J7" s="3" t="str">
        <f t="shared" si="0"/>
        <v>38/516</v>
      </c>
      <c r="K7" s="4">
        <f t="shared" si="8"/>
        <v>7.3639999999999999</v>
      </c>
      <c r="L7" s="3" t="str">
        <f t="shared" si="1"/>
        <v>412*7.364/100</v>
      </c>
      <c r="M7" s="41">
        <f t="shared" si="2"/>
        <v>30</v>
      </c>
      <c r="N7" s="40">
        <f t="shared" si="3"/>
        <v>392</v>
      </c>
      <c r="O7" s="45"/>
      <c r="P7" s="45"/>
      <c r="Q7" s="14">
        <f t="shared" si="4"/>
        <v>30.34</v>
      </c>
      <c r="S7" t="s">
        <v>141</v>
      </c>
    </row>
    <row r="8" spans="1:19" ht="20.100000000000001" customHeight="1">
      <c r="A8" s="53" t="s">
        <v>119</v>
      </c>
      <c r="B8" s="50" t="s">
        <v>28</v>
      </c>
      <c r="C8" s="56">
        <v>0.34</v>
      </c>
      <c r="D8" s="33"/>
      <c r="E8" s="33">
        <f t="shared" si="5"/>
        <v>0.34</v>
      </c>
      <c r="F8" s="26"/>
      <c r="G8" s="40">
        <v>8</v>
      </c>
      <c r="H8" s="41" t="str">
        <f t="shared" si="6"/>
        <v/>
      </c>
      <c r="I8" s="41">
        <f t="shared" si="7"/>
        <v>26</v>
      </c>
      <c r="J8" s="3" t="str">
        <f t="shared" si="0"/>
        <v/>
      </c>
      <c r="K8" s="4" t="str">
        <f t="shared" si="8"/>
        <v/>
      </c>
      <c r="L8" s="3" t="str">
        <f t="shared" si="1"/>
        <v/>
      </c>
      <c r="M8" s="41" t="str">
        <f t="shared" si="2"/>
        <v/>
      </c>
      <c r="N8" s="40">
        <f t="shared" si="3"/>
        <v>8</v>
      </c>
      <c r="O8" s="45"/>
      <c r="P8" s="45"/>
      <c r="Q8" s="14" t="e">
        <f t="shared" si="4"/>
        <v>#VALUE!</v>
      </c>
      <c r="S8" t="s">
        <v>141</v>
      </c>
    </row>
    <row r="9" spans="1:19" ht="20.100000000000001" customHeight="1">
      <c r="A9" s="53" t="s">
        <v>51</v>
      </c>
      <c r="B9" s="50" t="s">
        <v>28</v>
      </c>
      <c r="C9" s="55">
        <v>4.67</v>
      </c>
      <c r="D9" s="33"/>
      <c r="E9" s="33">
        <f t="shared" si="5"/>
        <v>4.67</v>
      </c>
      <c r="F9" s="26"/>
      <c r="G9" s="40">
        <v>560</v>
      </c>
      <c r="H9" s="41">
        <f t="shared" si="6"/>
        <v>93</v>
      </c>
      <c r="I9" s="41" t="str">
        <f t="shared" si="7"/>
        <v/>
      </c>
      <c r="J9" s="3" t="str">
        <f t="shared" si="0"/>
        <v>93/516</v>
      </c>
      <c r="K9" s="4">
        <f t="shared" si="8"/>
        <v>18.023</v>
      </c>
      <c r="L9" s="3" t="str">
        <f t="shared" si="1"/>
        <v>412*18.023/100</v>
      </c>
      <c r="M9" s="41">
        <f t="shared" si="2"/>
        <v>74</v>
      </c>
      <c r="N9" s="40">
        <f t="shared" si="3"/>
        <v>486</v>
      </c>
      <c r="O9" s="45"/>
      <c r="P9" s="45"/>
      <c r="Q9" s="14">
        <f t="shared" si="4"/>
        <v>74.25</v>
      </c>
      <c r="S9" t="s">
        <v>141</v>
      </c>
    </row>
    <row r="10" spans="1:19" ht="20.100000000000001" customHeight="1">
      <c r="A10" s="53" t="s">
        <v>52</v>
      </c>
      <c r="B10" s="50" t="s">
        <v>28</v>
      </c>
      <c r="C10" s="56">
        <v>1.1299999999999999</v>
      </c>
      <c r="D10" s="33"/>
      <c r="E10" s="33">
        <f t="shared" si="5"/>
        <v>1.1299999999999999</v>
      </c>
      <c r="F10" s="26"/>
      <c r="G10" s="40">
        <v>162</v>
      </c>
      <c r="H10" s="41">
        <f t="shared" si="6"/>
        <v>49.000000000000014</v>
      </c>
      <c r="I10" s="41" t="str">
        <f t="shared" si="7"/>
        <v/>
      </c>
      <c r="J10" s="3" t="str">
        <f t="shared" si="0"/>
        <v>49/516</v>
      </c>
      <c r="K10" s="4">
        <f t="shared" si="8"/>
        <v>9.4960000000000004</v>
      </c>
      <c r="L10" s="3" t="str">
        <f t="shared" si="1"/>
        <v>412*9.496/100</v>
      </c>
      <c r="M10" s="41">
        <f t="shared" si="2"/>
        <v>39</v>
      </c>
      <c r="N10" s="40">
        <f t="shared" si="3"/>
        <v>123</v>
      </c>
      <c r="O10" s="45"/>
      <c r="P10" s="45"/>
      <c r="Q10" s="14">
        <f t="shared" si="4"/>
        <v>39.119999999999997</v>
      </c>
      <c r="S10" t="s">
        <v>140</v>
      </c>
    </row>
    <row r="11" spans="1:19" ht="20.100000000000001" customHeight="1">
      <c r="A11" s="53" t="s">
        <v>120</v>
      </c>
      <c r="B11" s="50" t="s">
        <v>28</v>
      </c>
      <c r="C11" s="55">
        <v>7.0000000000000007E-2</v>
      </c>
      <c r="D11" s="33"/>
      <c r="E11" s="33">
        <f t="shared" si="5"/>
        <v>7.0000000000000007E-2</v>
      </c>
      <c r="F11" s="26"/>
      <c r="G11" s="40">
        <v>14</v>
      </c>
      <c r="H11" s="41">
        <f t="shared" si="6"/>
        <v>6.9999999999999991</v>
      </c>
      <c r="I11" s="41" t="str">
        <f t="shared" si="7"/>
        <v/>
      </c>
      <c r="J11" s="3" t="str">
        <f t="shared" si="0"/>
        <v>7/516</v>
      </c>
      <c r="K11" s="4">
        <f t="shared" si="8"/>
        <v>1.357</v>
      </c>
      <c r="L11" s="3" t="str">
        <f t="shared" si="1"/>
        <v>412*1.357/100</v>
      </c>
      <c r="M11" s="41">
        <f t="shared" si="2"/>
        <v>6</v>
      </c>
      <c r="N11" s="40">
        <f t="shared" si="3"/>
        <v>8</v>
      </c>
      <c r="O11" s="45"/>
      <c r="P11" s="45"/>
      <c r="Q11" s="14">
        <f t="shared" si="4"/>
        <v>5.59</v>
      </c>
      <c r="S11" t="s">
        <v>140</v>
      </c>
    </row>
    <row r="12" spans="1:19" ht="20.100000000000001" customHeight="1">
      <c r="A12" s="53" t="s">
        <v>121</v>
      </c>
      <c r="B12" s="50" t="s">
        <v>28</v>
      </c>
      <c r="C12" s="56">
        <v>0.17</v>
      </c>
      <c r="D12" s="33"/>
      <c r="E12" s="33">
        <f t="shared" si="5"/>
        <v>0.17</v>
      </c>
      <c r="F12" s="26"/>
      <c r="G12" s="40">
        <v>32</v>
      </c>
      <c r="H12" s="41">
        <f t="shared" si="6"/>
        <v>15</v>
      </c>
      <c r="I12" s="41" t="str">
        <f t="shared" si="7"/>
        <v/>
      </c>
      <c r="J12" s="3" t="str">
        <f t="shared" si="0"/>
        <v>15/516</v>
      </c>
      <c r="K12" s="4">
        <f t="shared" si="8"/>
        <v>2.907</v>
      </c>
      <c r="L12" s="3" t="str">
        <f t="shared" si="1"/>
        <v>412*2.907/100</v>
      </c>
      <c r="M12" s="41">
        <f t="shared" si="2"/>
        <v>12</v>
      </c>
      <c r="N12" s="40">
        <f t="shared" si="3"/>
        <v>20</v>
      </c>
      <c r="O12" s="45"/>
      <c r="P12" s="45"/>
      <c r="Q12" s="14">
        <f t="shared" si="4"/>
        <v>11.98</v>
      </c>
      <c r="S12" t="s">
        <v>140</v>
      </c>
    </row>
    <row r="13" spans="1:19" ht="20.100000000000001" customHeight="1">
      <c r="A13" s="53" t="s">
        <v>122</v>
      </c>
      <c r="B13" s="50" t="s">
        <v>28</v>
      </c>
      <c r="C13" s="55">
        <v>0.1</v>
      </c>
      <c r="D13" s="33"/>
      <c r="E13" s="33">
        <f t="shared" si="5"/>
        <v>0.1</v>
      </c>
      <c r="F13" s="26"/>
      <c r="G13" s="40">
        <v>18</v>
      </c>
      <c r="H13" s="41">
        <f t="shared" si="6"/>
        <v>8</v>
      </c>
      <c r="I13" s="41" t="str">
        <f t="shared" si="7"/>
        <v/>
      </c>
      <c r="J13" s="3" t="str">
        <f t="shared" si="0"/>
        <v>8/516</v>
      </c>
      <c r="K13" s="4">
        <f t="shared" si="8"/>
        <v>1.55</v>
      </c>
      <c r="L13" s="3" t="str">
        <f t="shared" si="1"/>
        <v>412*1.550/100</v>
      </c>
      <c r="M13" s="41">
        <f t="shared" si="2"/>
        <v>6</v>
      </c>
      <c r="N13" s="40">
        <f t="shared" si="3"/>
        <v>12</v>
      </c>
      <c r="O13" s="45"/>
      <c r="P13" s="45"/>
      <c r="Q13" s="14">
        <f t="shared" si="4"/>
        <v>6.39</v>
      </c>
      <c r="S13" t="s">
        <v>141</v>
      </c>
    </row>
    <row r="14" spans="1:19" ht="20.100000000000001" customHeight="1">
      <c r="A14" s="53" t="s">
        <v>123</v>
      </c>
      <c r="B14" s="50" t="s">
        <v>28</v>
      </c>
      <c r="C14" s="56">
        <v>0.21</v>
      </c>
      <c r="D14" s="33"/>
      <c r="E14" s="33">
        <f t="shared" si="5"/>
        <v>0.21</v>
      </c>
      <c r="F14" s="26"/>
      <c r="G14" s="40">
        <v>48</v>
      </c>
      <c r="H14" s="41">
        <f t="shared" si="6"/>
        <v>27</v>
      </c>
      <c r="I14" s="41" t="str">
        <f t="shared" si="7"/>
        <v/>
      </c>
      <c r="J14" s="3" t="str">
        <f t="shared" si="0"/>
        <v>27/516</v>
      </c>
      <c r="K14" s="4">
        <f t="shared" si="8"/>
        <v>5.2329999999999997</v>
      </c>
      <c r="L14" s="3" t="str">
        <f t="shared" si="1"/>
        <v>412*5.233/100</v>
      </c>
      <c r="M14" s="41">
        <f t="shared" si="2"/>
        <v>22</v>
      </c>
      <c r="N14" s="40">
        <f t="shared" si="3"/>
        <v>26</v>
      </c>
      <c r="O14" s="45"/>
      <c r="P14" s="45"/>
      <c r="Q14" s="14">
        <f t="shared" si="4"/>
        <v>21.56</v>
      </c>
      <c r="S14" t="s">
        <v>140</v>
      </c>
    </row>
    <row r="15" spans="1:19" ht="20.100000000000001" customHeight="1">
      <c r="A15" s="53" t="s">
        <v>124</v>
      </c>
      <c r="B15" s="50" t="s">
        <v>28</v>
      </c>
      <c r="C15" s="56">
        <v>0.56999999999999995</v>
      </c>
      <c r="D15" s="33"/>
      <c r="E15" s="33">
        <f t="shared" ref="E15:E30" si="9">C15-D15</f>
        <v>0.56999999999999995</v>
      </c>
      <c r="F15" s="26"/>
      <c r="G15" s="40">
        <v>138</v>
      </c>
      <c r="H15" s="41">
        <f t="shared" ref="H15:H47" si="10">IF(G15&gt;E15*100,G15-E15*100,"")</f>
        <v>81</v>
      </c>
      <c r="I15" s="41" t="str">
        <f t="shared" ref="I15:I47" si="11">IF(G15&lt;=E15*100,E15*100-G15,"")</f>
        <v/>
      </c>
      <c r="J15" s="3" t="str">
        <f t="shared" si="0"/>
        <v>81/516</v>
      </c>
      <c r="K15" s="4">
        <f t="shared" si="8"/>
        <v>15.698</v>
      </c>
      <c r="L15" s="3" t="str">
        <f t="shared" si="1"/>
        <v>412*15.698/100</v>
      </c>
      <c r="M15" s="41">
        <f t="shared" si="2"/>
        <v>65</v>
      </c>
      <c r="N15" s="40">
        <f t="shared" ref="N15:N47" si="12">SUM(G15)-SUM(M15)</f>
        <v>73</v>
      </c>
      <c r="O15" s="45"/>
      <c r="P15" s="45"/>
      <c r="Q15" s="14">
        <f t="shared" si="4"/>
        <v>64.680000000000007</v>
      </c>
      <c r="R15" s="49"/>
      <c r="S15" t="s">
        <v>140</v>
      </c>
    </row>
    <row r="16" spans="1:19" ht="20.100000000000001" customHeight="1">
      <c r="A16" s="53" t="s">
        <v>56</v>
      </c>
      <c r="B16" s="50" t="s">
        <v>28</v>
      </c>
      <c r="C16" s="55">
        <v>0.09</v>
      </c>
      <c r="D16" s="33"/>
      <c r="E16" s="33">
        <f t="shared" si="9"/>
        <v>0.09</v>
      </c>
      <c r="F16" s="26"/>
      <c r="G16" s="40">
        <v>10</v>
      </c>
      <c r="H16" s="41">
        <f t="shared" si="10"/>
        <v>1</v>
      </c>
      <c r="I16" s="41" t="str">
        <f t="shared" si="11"/>
        <v/>
      </c>
      <c r="J16" s="3" t="str">
        <f t="shared" si="0"/>
        <v>1/516</v>
      </c>
      <c r="K16" s="4">
        <f t="shared" si="8"/>
        <v>0.19400000000000001</v>
      </c>
      <c r="L16" s="3" t="str">
        <f t="shared" si="1"/>
        <v>412*0.194/100</v>
      </c>
      <c r="M16" s="41">
        <f t="shared" si="2"/>
        <v>1</v>
      </c>
      <c r="N16" s="40">
        <f t="shared" si="12"/>
        <v>9</v>
      </c>
      <c r="O16" s="45"/>
      <c r="P16" s="45"/>
      <c r="Q16" s="14">
        <f t="shared" si="4"/>
        <v>0.8</v>
      </c>
      <c r="R16" s="49"/>
      <c r="S16" t="s">
        <v>140</v>
      </c>
    </row>
    <row r="17" spans="1:19" ht="20.100000000000001" customHeight="1">
      <c r="A17" s="53" t="s">
        <v>125</v>
      </c>
      <c r="B17" s="50" t="s">
        <v>28</v>
      </c>
      <c r="C17" s="56">
        <v>0.08</v>
      </c>
      <c r="D17" s="33"/>
      <c r="E17" s="33">
        <f t="shared" si="9"/>
        <v>0.08</v>
      </c>
      <c r="F17" s="26"/>
      <c r="G17" s="40">
        <v>22</v>
      </c>
      <c r="H17" s="41">
        <f t="shared" si="10"/>
        <v>14</v>
      </c>
      <c r="I17" s="41" t="str">
        <f t="shared" si="11"/>
        <v/>
      </c>
      <c r="J17" s="3" t="str">
        <f t="shared" si="0"/>
        <v>14/516</v>
      </c>
      <c r="K17" s="4">
        <f t="shared" si="8"/>
        <v>2.7130000000000001</v>
      </c>
      <c r="L17" s="3" t="str">
        <f t="shared" si="1"/>
        <v>412*2.713/100</v>
      </c>
      <c r="M17" s="41">
        <f>IF(K17&lt;&gt;"",ROUND($I$50*K17/100,0),"")</f>
        <v>11</v>
      </c>
      <c r="N17" s="40">
        <f t="shared" si="12"/>
        <v>11</v>
      </c>
      <c r="O17" s="45"/>
      <c r="P17" s="45"/>
      <c r="Q17" s="14">
        <f t="shared" si="4"/>
        <v>11.18</v>
      </c>
      <c r="R17" s="48"/>
      <c r="S17" t="s">
        <v>140</v>
      </c>
    </row>
    <row r="18" spans="1:19" ht="20.100000000000001" customHeight="1">
      <c r="A18" s="53" t="s">
        <v>57</v>
      </c>
      <c r="B18" s="50" t="s">
        <v>28</v>
      </c>
      <c r="C18" s="55">
        <v>0.17</v>
      </c>
      <c r="D18" s="33"/>
      <c r="E18" s="33">
        <f t="shared" si="9"/>
        <v>0.17</v>
      </c>
      <c r="F18" s="26"/>
      <c r="G18" s="40">
        <v>38</v>
      </c>
      <c r="H18" s="41">
        <f t="shared" si="10"/>
        <v>21</v>
      </c>
      <c r="I18" s="41" t="str">
        <f t="shared" si="11"/>
        <v/>
      </c>
      <c r="J18" s="3" t="str">
        <f t="shared" si="0"/>
        <v>21/516</v>
      </c>
      <c r="K18" s="4">
        <f t="shared" si="8"/>
        <v>4.07</v>
      </c>
      <c r="L18" s="3" t="str">
        <f t="shared" si="1"/>
        <v>412*4.070/100</v>
      </c>
      <c r="M18" s="41">
        <f t="shared" ref="M18:M30" si="13">IF(K18&lt;&gt;"",ROUND($I$50*K18/100,0),"")</f>
        <v>17</v>
      </c>
      <c r="N18" s="40">
        <f t="shared" si="12"/>
        <v>21</v>
      </c>
      <c r="O18" s="45"/>
      <c r="P18" s="45"/>
      <c r="Q18" s="14">
        <f t="shared" si="4"/>
        <v>16.77</v>
      </c>
      <c r="R18" s="49"/>
      <c r="S18" t="s">
        <v>140</v>
      </c>
    </row>
    <row r="19" spans="1:19" ht="20.100000000000001" customHeight="1">
      <c r="A19" s="53" t="s">
        <v>126</v>
      </c>
      <c r="B19" s="50" t="s">
        <v>28</v>
      </c>
      <c r="C19" s="55">
        <v>5.72</v>
      </c>
      <c r="D19" s="33"/>
      <c r="E19" s="33">
        <f t="shared" si="9"/>
        <v>5.72</v>
      </c>
      <c r="F19" s="26"/>
      <c r="G19" s="40">
        <v>663</v>
      </c>
      <c r="H19" s="41">
        <f t="shared" si="10"/>
        <v>91</v>
      </c>
      <c r="I19" s="41" t="str">
        <f t="shared" si="11"/>
        <v/>
      </c>
      <c r="J19" s="3" t="str">
        <f t="shared" si="0"/>
        <v>91/516</v>
      </c>
      <c r="K19" s="4">
        <f t="shared" si="8"/>
        <v>17.635999999999999</v>
      </c>
      <c r="L19" s="3" t="str">
        <f t="shared" si="1"/>
        <v>412*17.636/100</v>
      </c>
      <c r="M19" s="41">
        <f t="shared" si="13"/>
        <v>73</v>
      </c>
      <c r="N19" s="40">
        <f t="shared" si="12"/>
        <v>590</v>
      </c>
      <c r="O19" s="45"/>
      <c r="P19" s="45"/>
      <c r="Q19" s="14">
        <f t="shared" si="4"/>
        <v>72.66</v>
      </c>
      <c r="R19" s="49"/>
      <c r="S19" t="s">
        <v>142</v>
      </c>
    </row>
    <row r="20" spans="1:19" ht="20.100000000000001" customHeight="1">
      <c r="A20" s="53" t="s">
        <v>127</v>
      </c>
      <c r="B20" s="50" t="s">
        <v>28</v>
      </c>
      <c r="C20" s="55">
        <v>1.02</v>
      </c>
      <c r="D20" s="33"/>
      <c r="E20" s="33">
        <f t="shared" si="9"/>
        <v>1.02</v>
      </c>
      <c r="F20" s="26"/>
      <c r="G20" s="40">
        <v>106</v>
      </c>
      <c r="H20" s="41">
        <f t="shared" si="10"/>
        <v>4</v>
      </c>
      <c r="I20" s="41" t="str">
        <f t="shared" si="11"/>
        <v/>
      </c>
      <c r="J20" s="3" t="str">
        <f t="shared" si="0"/>
        <v>4/516</v>
      </c>
      <c r="K20" s="4">
        <f t="shared" si="8"/>
        <v>0.77500000000000002</v>
      </c>
      <c r="L20" s="3" t="str">
        <f t="shared" si="1"/>
        <v>412*0.775/100</v>
      </c>
      <c r="M20" s="41">
        <f t="shared" si="13"/>
        <v>3</v>
      </c>
      <c r="N20" s="40">
        <f t="shared" si="12"/>
        <v>103</v>
      </c>
      <c r="O20" s="45"/>
      <c r="P20" s="45"/>
      <c r="Q20" s="14">
        <f t="shared" si="4"/>
        <v>3.19</v>
      </c>
      <c r="R20" s="49"/>
      <c r="S20" t="s">
        <v>141</v>
      </c>
    </row>
    <row r="21" spans="1:19" ht="20.100000000000001" customHeight="1">
      <c r="A21" s="53" t="s">
        <v>59</v>
      </c>
      <c r="B21" s="50" t="s">
        <v>28</v>
      </c>
      <c r="C21" s="55">
        <v>1.3</v>
      </c>
      <c r="D21" s="33"/>
      <c r="E21" s="33">
        <f t="shared" si="9"/>
        <v>1.3</v>
      </c>
      <c r="F21" s="26"/>
      <c r="G21" s="40">
        <v>134</v>
      </c>
      <c r="H21" s="41">
        <f t="shared" si="10"/>
        <v>4</v>
      </c>
      <c r="I21" s="41" t="str">
        <f t="shared" si="11"/>
        <v/>
      </c>
      <c r="J21" s="3" t="str">
        <f t="shared" si="0"/>
        <v>4/516</v>
      </c>
      <c r="K21" s="4">
        <f t="shared" si="8"/>
        <v>0.77500000000000002</v>
      </c>
      <c r="L21" s="3" t="str">
        <f t="shared" si="1"/>
        <v>412*0.775/100</v>
      </c>
      <c r="M21" s="41">
        <f t="shared" si="13"/>
        <v>3</v>
      </c>
      <c r="N21" s="40">
        <f t="shared" si="12"/>
        <v>131</v>
      </c>
      <c r="O21" s="45"/>
      <c r="P21" s="45"/>
      <c r="Q21" s="14">
        <f t="shared" si="4"/>
        <v>3.19</v>
      </c>
      <c r="R21" s="49"/>
      <c r="S21" t="s">
        <v>141</v>
      </c>
    </row>
    <row r="22" spans="1:19" ht="20.100000000000001" customHeight="1">
      <c r="A22" s="53" t="s">
        <v>61</v>
      </c>
      <c r="B22" s="50" t="s">
        <v>28</v>
      </c>
      <c r="C22" s="55">
        <v>0.11</v>
      </c>
      <c r="D22" s="33"/>
      <c r="E22" s="33">
        <f t="shared" si="9"/>
        <v>0.11</v>
      </c>
      <c r="F22" s="26"/>
      <c r="G22" s="40">
        <v>10</v>
      </c>
      <c r="H22" s="41" t="str">
        <f t="shared" si="10"/>
        <v/>
      </c>
      <c r="I22" s="41">
        <f t="shared" si="11"/>
        <v>1</v>
      </c>
      <c r="J22" s="3" t="str">
        <f t="shared" si="0"/>
        <v/>
      </c>
      <c r="K22" s="4" t="str">
        <f t="shared" si="8"/>
        <v/>
      </c>
      <c r="L22" s="3" t="str">
        <f t="shared" si="1"/>
        <v/>
      </c>
      <c r="M22" s="41" t="str">
        <f t="shared" si="13"/>
        <v/>
      </c>
      <c r="N22" s="40">
        <f t="shared" si="12"/>
        <v>10</v>
      </c>
      <c r="O22" s="45"/>
      <c r="P22" s="45"/>
      <c r="Q22" s="14" t="e">
        <f t="shared" si="4"/>
        <v>#VALUE!</v>
      </c>
      <c r="R22" s="49"/>
      <c r="S22" t="s">
        <v>141</v>
      </c>
    </row>
    <row r="23" spans="1:19" ht="20.100000000000001" customHeight="1">
      <c r="A23" s="53" t="s">
        <v>128</v>
      </c>
      <c r="B23" s="50" t="s">
        <v>28</v>
      </c>
      <c r="C23" s="55">
        <v>2.38</v>
      </c>
      <c r="D23" s="33"/>
      <c r="E23" s="33">
        <f t="shared" si="9"/>
        <v>2.38</v>
      </c>
      <c r="F23" s="26"/>
      <c r="G23" s="40">
        <v>214</v>
      </c>
      <c r="H23" s="41" t="str">
        <f t="shared" si="10"/>
        <v/>
      </c>
      <c r="I23" s="41">
        <f t="shared" si="11"/>
        <v>24</v>
      </c>
      <c r="J23" s="3" t="str">
        <f t="shared" si="0"/>
        <v/>
      </c>
      <c r="K23" s="4" t="str">
        <f t="shared" si="8"/>
        <v/>
      </c>
      <c r="L23" s="3" t="str">
        <f t="shared" si="1"/>
        <v/>
      </c>
      <c r="M23" s="41" t="str">
        <f t="shared" si="13"/>
        <v/>
      </c>
      <c r="N23" s="40">
        <f t="shared" si="12"/>
        <v>214</v>
      </c>
      <c r="O23" s="45"/>
      <c r="P23" s="45"/>
      <c r="Q23" s="14" t="e">
        <f t="shared" si="4"/>
        <v>#VALUE!</v>
      </c>
      <c r="R23" s="49"/>
      <c r="S23" t="s">
        <v>141</v>
      </c>
    </row>
    <row r="24" spans="1:19" ht="20.100000000000001" customHeight="1">
      <c r="A24" s="53" t="s">
        <v>66</v>
      </c>
      <c r="B24" s="50" t="s">
        <v>28</v>
      </c>
      <c r="C24" s="55">
        <v>0.61</v>
      </c>
      <c r="D24" s="33"/>
      <c r="E24" s="33">
        <f t="shared" si="9"/>
        <v>0.61</v>
      </c>
      <c r="F24" s="26"/>
      <c r="G24" s="40">
        <v>86</v>
      </c>
      <c r="H24" s="41">
        <f t="shared" si="10"/>
        <v>25</v>
      </c>
      <c r="I24" s="41" t="str">
        <f t="shared" si="11"/>
        <v/>
      </c>
      <c r="J24" s="3" t="str">
        <f t="shared" si="0"/>
        <v>25/516</v>
      </c>
      <c r="K24" s="4">
        <f t="shared" si="8"/>
        <v>4.8449999999999998</v>
      </c>
      <c r="L24" s="3" t="str">
        <f t="shared" si="1"/>
        <v>412*4.845/100</v>
      </c>
      <c r="M24" s="41">
        <f t="shared" si="13"/>
        <v>20</v>
      </c>
      <c r="N24" s="40">
        <f t="shared" si="12"/>
        <v>66</v>
      </c>
      <c r="O24" s="45"/>
      <c r="P24" s="45"/>
      <c r="Q24" s="14">
        <f t="shared" si="4"/>
        <v>19.96</v>
      </c>
      <c r="R24" s="49"/>
      <c r="S24" t="s">
        <v>141</v>
      </c>
    </row>
    <row r="25" spans="1:19" ht="20.100000000000001" customHeight="1">
      <c r="A25" s="53" t="s">
        <v>68</v>
      </c>
      <c r="B25" s="50" t="s">
        <v>28</v>
      </c>
      <c r="C25" s="55">
        <v>3.25</v>
      </c>
      <c r="D25" s="33"/>
      <c r="E25" s="33">
        <f t="shared" si="9"/>
        <v>3.25</v>
      </c>
      <c r="F25" s="26"/>
      <c r="G25" s="40">
        <v>289</v>
      </c>
      <c r="H25" s="41" t="str">
        <f t="shared" si="10"/>
        <v/>
      </c>
      <c r="I25" s="41">
        <f t="shared" si="11"/>
        <v>36</v>
      </c>
      <c r="J25" s="3" t="str">
        <f t="shared" si="0"/>
        <v/>
      </c>
      <c r="K25" s="4" t="str">
        <f t="shared" si="8"/>
        <v/>
      </c>
      <c r="L25" s="3" t="str">
        <f t="shared" si="1"/>
        <v/>
      </c>
      <c r="M25" s="41" t="str">
        <f t="shared" si="13"/>
        <v/>
      </c>
      <c r="N25" s="40">
        <f t="shared" si="12"/>
        <v>289</v>
      </c>
      <c r="O25" s="45"/>
      <c r="P25" s="45"/>
      <c r="Q25" s="14" t="e">
        <f t="shared" si="4"/>
        <v>#VALUE!</v>
      </c>
      <c r="R25" s="49"/>
      <c r="S25" t="s">
        <v>141</v>
      </c>
    </row>
    <row r="26" spans="1:19" ht="20.100000000000001" customHeight="1">
      <c r="A26" s="53" t="s">
        <v>129</v>
      </c>
      <c r="B26" s="50" t="s">
        <v>28</v>
      </c>
      <c r="C26" s="55">
        <v>0.18</v>
      </c>
      <c r="D26" s="33"/>
      <c r="E26" s="33">
        <f t="shared" si="9"/>
        <v>0.18</v>
      </c>
      <c r="F26" s="26"/>
      <c r="G26" s="40">
        <v>8</v>
      </c>
      <c r="H26" s="41" t="str">
        <f t="shared" si="10"/>
        <v/>
      </c>
      <c r="I26" s="41">
        <f t="shared" si="11"/>
        <v>10</v>
      </c>
      <c r="J26" s="3" t="str">
        <f t="shared" si="0"/>
        <v/>
      </c>
      <c r="K26" s="4" t="str">
        <f t="shared" si="8"/>
        <v/>
      </c>
      <c r="L26" s="3" t="str">
        <f t="shared" si="1"/>
        <v/>
      </c>
      <c r="M26" s="41" t="str">
        <f t="shared" si="13"/>
        <v/>
      </c>
      <c r="N26" s="40">
        <f t="shared" si="12"/>
        <v>8</v>
      </c>
      <c r="O26" s="45"/>
      <c r="P26" s="45"/>
      <c r="Q26" s="14" t="e">
        <f t="shared" si="4"/>
        <v>#VALUE!</v>
      </c>
      <c r="R26" s="49"/>
      <c r="S26" t="s">
        <v>141</v>
      </c>
    </row>
    <row r="27" spans="1:19" ht="20.100000000000001" customHeight="1">
      <c r="A27" s="53" t="s">
        <v>130</v>
      </c>
      <c r="B27" s="50" t="s">
        <v>28</v>
      </c>
      <c r="C27" s="55">
        <v>7.0000000000000007E-2</v>
      </c>
      <c r="D27" s="33"/>
      <c r="E27" s="33">
        <f t="shared" si="9"/>
        <v>7.0000000000000007E-2</v>
      </c>
      <c r="F27" s="26"/>
      <c r="G27" s="40">
        <v>16</v>
      </c>
      <c r="H27" s="41">
        <f t="shared" si="10"/>
        <v>9</v>
      </c>
      <c r="I27" s="41" t="str">
        <f t="shared" si="11"/>
        <v/>
      </c>
      <c r="J27" s="3" t="str">
        <f t="shared" si="0"/>
        <v>9/516</v>
      </c>
      <c r="K27" s="4">
        <f t="shared" si="8"/>
        <v>1.744</v>
      </c>
      <c r="L27" s="3" t="str">
        <f t="shared" si="1"/>
        <v>412*1.744/100</v>
      </c>
      <c r="M27" s="41">
        <f t="shared" si="13"/>
        <v>7</v>
      </c>
      <c r="N27" s="40">
        <f t="shared" si="12"/>
        <v>9</v>
      </c>
      <c r="O27" s="45"/>
      <c r="P27" s="45"/>
      <c r="Q27" s="14">
        <f t="shared" si="4"/>
        <v>7.19</v>
      </c>
      <c r="R27" s="49"/>
      <c r="S27" t="s">
        <v>140</v>
      </c>
    </row>
    <row r="28" spans="1:19" ht="20.100000000000001" customHeight="1">
      <c r="A28" s="53" t="s">
        <v>131</v>
      </c>
      <c r="B28" s="50" t="s">
        <v>28</v>
      </c>
      <c r="C28" s="55">
        <v>0.12</v>
      </c>
      <c r="D28" s="33"/>
      <c r="E28" s="33">
        <f t="shared" si="9"/>
        <v>0.12</v>
      </c>
      <c r="F28" s="26"/>
      <c r="G28" s="40">
        <v>7</v>
      </c>
      <c r="H28" s="41" t="str">
        <f t="shared" si="10"/>
        <v/>
      </c>
      <c r="I28" s="41">
        <f t="shared" si="11"/>
        <v>5</v>
      </c>
      <c r="J28" s="3" t="str">
        <f t="shared" si="0"/>
        <v/>
      </c>
      <c r="K28" s="4" t="str">
        <f t="shared" si="8"/>
        <v/>
      </c>
      <c r="L28" s="3" t="str">
        <f t="shared" si="1"/>
        <v/>
      </c>
      <c r="M28" s="41" t="str">
        <f t="shared" si="13"/>
        <v/>
      </c>
      <c r="N28" s="40">
        <f t="shared" si="12"/>
        <v>7</v>
      </c>
      <c r="O28" s="45"/>
      <c r="P28" s="45"/>
      <c r="Q28" s="14" t="e">
        <f t="shared" si="4"/>
        <v>#VALUE!</v>
      </c>
      <c r="R28" s="49"/>
      <c r="S28" t="s">
        <v>141</v>
      </c>
    </row>
    <row r="29" spans="1:19" ht="20.100000000000001" customHeight="1">
      <c r="A29" s="53" t="s">
        <v>132</v>
      </c>
      <c r="B29" s="50" t="s">
        <v>28</v>
      </c>
      <c r="C29" s="55">
        <v>0.18</v>
      </c>
      <c r="D29" s="33"/>
      <c r="E29" s="33">
        <f t="shared" si="9"/>
        <v>0.18</v>
      </c>
      <c r="F29" s="26"/>
      <c r="G29" s="40">
        <v>24</v>
      </c>
      <c r="H29" s="41">
        <f t="shared" si="10"/>
        <v>6</v>
      </c>
      <c r="I29" s="41" t="str">
        <f t="shared" si="11"/>
        <v/>
      </c>
      <c r="J29" s="3" t="str">
        <f t="shared" si="0"/>
        <v>6/516</v>
      </c>
      <c r="K29" s="4">
        <f t="shared" si="8"/>
        <v>1.163</v>
      </c>
      <c r="L29" s="3" t="str">
        <f t="shared" si="1"/>
        <v>412*1.163/100</v>
      </c>
      <c r="M29" s="41">
        <f t="shared" si="13"/>
        <v>5</v>
      </c>
      <c r="N29" s="40">
        <f t="shared" si="12"/>
        <v>19</v>
      </c>
      <c r="O29" s="45"/>
      <c r="P29" s="45"/>
      <c r="Q29" s="14">
        <f t="shared" si="4"/>
        <v>4.79</v>
      </c>
      <c r="R29" s="49"/>
      <c r="S29" t="s">
        <v>140</v>
      </c>
    </row>
    <row r="30" spans="1:19" ht="20.100000000000001" customHeight="1">
      <c r="A30" s="53" t="s">
        <v>133</v>
      </c>
      <c r="B30" s="50" t="s">
        <v>28</v>
      </c>
      <c r="C30" s="55">
        <v>0.16</v>
      </c>
      <c r="D30" s="33"/>
      <c r="E30" s="33">
        <f t="shared" si="9"/>
        <v>0.16</v>
      </c>
      <c r="F30" s="26"/>
      <c r="G30" s="40">
        <v>22</v>
      </c>
      <c r="H30" s="41">
        <f t="shared" si="10"/>
        <v>6</v>
      </c>
      <c r="I30" s="41" t="str">
        <f t="shared" si="11"/>
        <v/>
      </c>
      <c r="J30" s="3" t="str">
        <f t="shared" si="0"/>
        <v>6/516</v>
      </c>
      <c r="K30" s="4">
        <f t="shared" si="8"/>
        <v>1.163</v>
      </c>
      <c r="L30" s="3" t="str">
        <f t="shared" si="1"/>
        <v>412*1.163/100</v>
      </c>
      <c r="M30" s="41">
        <f t="shared" si="13"/>
        <v>5</v>
      </c>
      <c r="N30" s="40">
        <f t="shared" si="12"/>
        <v>17</v>
      </c>
      <c r="O30" s="45"/>
      <c r="P30" s="45"/>
      <c r="Q30" s="14">
        <f t="shared" si="4"/>
        <v>4.79</v>
      </c>
      <c r="R30" s="49"/>
      <c r="S30" t="s">
        <v>141</v>
      </c>
    </row>
    <row r="31" spans="1:19" ht="20.100000000000001" customHeight="1">
      <c r="A31" s="53" t="s">
        <v>30</v>
      </c>
      <c r="B31" s="50" t="s">
        <v>28</v>
      </c>
      <c r="C31" s="55">
        <v>0.21</v>
      </c>
      <c r="D31" s="33"/>
      <c r="E31" s="33">
        <f t="shared" ref="E31" si="14">C31-D31</f>
        <v>0.21</v>
      </c>
      <c r="F31" s="26"/>
      <c r="G31" s="40">
        <v>34</v>
      </c>
      <c r="H31" s="41">
        <f t="shared" ref="H31:H44" si="15">IF(G31&gt;E31*100,G31-E31*100,"")</f>
        <v>13</v>
      </c>
      <c r="I31" s="41" t="str">
        <f t="shared" ref="I31:I44" si="16">IF(G31&lt;=E31*100,E31*100-G31,"")</f>
        <v/>
      </c>
      <c r="J31" s="3" t="str">
        <f t="shared" si="0"/>
        <v>13/516</v>
      </c>
      <c r="K31" s="4">
        <f t="shared" si="8"/>
        <v>2.5190000000000001</v>
      </c>
      <c r="L31" s="3" t="str">
        <f t="shared" si="1"/>
        <v>412*2.519/100</v>
      </c>
      <c r="M31" s="41">
        <f t="shared" ref="M31:M36" si="17">IF(K31&lt;&gt;"",ROUND($I$50*K31/100,0),"")</f>
        <v>10</v>
      </c>
      <c r="N31" s="40">
        <f t="shared" ref="N31:N44" si="18">SUM(G31)-SUM(M31)</f>
        <v>24</v>
      </c>
      <c r="O31" s="45"/>
      <c r="P31" s="45"/>
      <c r="Q31" s="14">
        <f t="shared" si="4"/>
        <v>10.38</v>
      </c>
      <c r="R31" s="48"/>
      <c r="S31" t="s">
        <v>141</v>
      </c>
    </row>
    <row r="32" spans="1:19" ht="20.100000000000001" hidden="1" customHeight="1">
      <c r="A32" s="50"/>
      <c r="B32" s="50" t="s">
        <v>28</v>
      </c>
      <c r="C32" s="51"/>
      <c r="D32" s="33"/>
      <c r="E32" s="33"/>
      <c r="F32" s="26"/>
      <c r="G32" s="40"/>
      <c r="H32" s="41" t="str">
        <f t="shared" si="15"/>
        <v/>
      </c>
      <c r="I32" s="41">
        <f t="shared" si="16"/>
        <v>0</v>
      </c>
      <c r="J32" s="3" t="str">
        <f t="shared" si="0"/>
        <v/>
      </c>
      <c r="K32" s="4" t="str">
        <f t="shared" si="8"/>
        <v/>
      </c>
      <c r="L32" s="3" t="str">
        <f t="shared" si="1"/>
        <v/>
      </c>
      <c r="M32" s="41" t="str">
        <f t="shared" si="17"/>
        <v/>
      </c>
      <c r="N32" s="40">
        <f t="shared" si="18"/>
        <v>0</v>
      </c>
      <c r="O32" s="45"/>
      <c r="P32" s="45"/>
      <c r="Q32" s="14" t="e">
        <f t="shared" si="4"/>
        <v>#VALUE!</v>
      </c>
      <c r="R32" s="49"/>
    </row>
    <row r="33" spans="1:18" ht="20.100000000000001" hidden="1" customHeight="1">
      <c r="A33" s="50"/>
      <c r="B33" s="50" t="s">
        <v>28</v>
      </c>
      <c r="C33" s="51"/>
      <c r="D33" s="33"/>
      <c r="E33" s="33"/>
      <c r="F33" s="26"/>
      <c r="G33" s="40"/>
      <c r="H33" s="41" t="str">
        <f t="shared" si="15"/>
        <v/>
      </c>
      <c r="I33" s="41">
        <f t="shared" si="16"/>
        <v>0</v>
      </c>
      <c r="J33" s="3" t="str">
        <f t="shared" si="0"/>
        <v/>
      </c>
      <c r="K33" s="4" t="str">
        <f t="shared" si="8"/>
        <v/>
      </c>
      <c r="L33" s="3" t="str">
        <f t="shared" si="1"/>
        <v/>
      </c>
      <c r="M33" s="41" t="str">
        <f t="shared" si="17"/>
        <v/>
      </c>
      <c r="N33" s="40">
        <f t="shared" si="18"/>
        <v>0</v>
      </c>
      <c r="O33" s="45"/>
      <c r="P33" s="45"/>
      <c r="Q33" s="14" t="e">
        <f t="shared" si="4"/>
        <v>#VALUE!</v>
      </c>
      <c r="R33" s="49"/>
    </row>
    <row r="34" spans="1:18" ht="20.100000000000001" hidden="1" customHeight="1">
      <c r="A34" s="50"/>
      <c r="B34" s="50" t="s">
        <v>28</v>
      </c>
      <c r="C34" s="51"/>
      <c r="D34" s="33"/>
      <c r="E34" s="33"/>
      <c r="F34" s="26"/>
      <c r="G34" s="40"/>
      <c r="H34" s="41" t="str">
        <f t="shared" si="15"/>
        <v/>
      </c>
      <c r="I34" s="41">
        <f t="shared" si="16"/>
        <v>0</v>
      </c>
      <c r="J34" s="3" t="str">
        <f t="shared" si="0"/>
        <v/>
      </c>
      <c r="K34" s="4" t="str">
        <f t="shared" si="8"/>
        <v/>
      </c>
      <c r="L34" s="3" t="str">
        <f t="shared" si="1"/>
        <v/>
      </c>
      <c r="M34" s="41" t="str">
        <f t="shared" si="17"/>
        <v/>
      </c>
      <c r="N34" s="40">
        <f t="shared" si="18"/>
        <v>0</v>
      </c>
      <c r="O34" s="45"/>
      <c r="P34" s="45"/>
      <c r="Q34" s="14" t="e">
        <f t="shared" si="4"/>
        <v>#VALUE!</v>
      </c>
      <c r="R34" s="49"/>
    </row>
    <row r="35" spans="1:18" ht="20.100000000000001" hidden="1" customHeight="1">
      <c r="A35" s="50"/>
      <c r="B35" s="50" t="s">
        <v>28</v>
      </c>
      <c r="C35" s="51"/>
      <c r="D35" s="33"/>
      <c r="E35" s="33"/>
      <c r="F35" s="26"/>
      <c r="G35" s="40"/>
      <c r="H35" s="41" t="str">
        <f t="shared" si="15"/>
        <v/>
      </c>
      <c r="I35" s="41">
        <f t="shared" si="16"/>
        <v>0</v>
      </c>
      <c r="J35" s="3" t="str">
        <f t="shared" si="0"/>
        <v/>
      </c>
      <c r="K35" s="4" t="str">
        <f t="shared" si="8"/>
        <v/>
      </c>
      <c r="L35" s="3" t="str">
        <f t="shared" si="1"/>
        <v/>
      </c>
      <c r="M35" s="41" t="str">
        <f t="shared" si="17"/>
        <v/>
      </c>
      <c r="N35" s="40">
        <f t="shared" si="18"/>
        <v>0</v>
      </c>
      <c r="O35" s="45"/>
      <c r="P35" s="45"/>
      <c r="Q35" s="14" t="e">
        <f t="shared" si="4"/>
        <v>#VALUE!</v>
      </c>
      <c r="R35" s="48"/>
    </row>
    <row r="36" spans="1:18" ht="20.100000000000001" hidden="1" customHeight="1">
      <c r="A36" s="50"/>
      <c r="B36" s="50" t="s">
        <v>28</v>
      </c>
      <c r="C36" s="51"/>
      <c r="D36" s="33"/>
      <c r="E36" s="33"/>
      <c r="F36" s="26"/>
      <c r="G36" s="40"/>
      <c r="H36" s="41" t="str">
        <f t="shared" si="15"/>
        <v/>
      </c>
      <c r="I36" s="41">
        <f t="shared" si="16"/>
        <v>0</v>
      </c>
      <c r="J36" s="3" t="str">
        <f t="shared" si="0"/>
        <v/>
      </c>
      <c r="K36" s="4" t="str">
        <f t="shared" si="8"/>
        <v/>
      </c>
      <c r="L36" s="3" t="str">
        <f t="shared" si="1"/>
        <v/>
      </c>
      <c r="M36" s="41" t="str">
        <f t="shared" si="17"/>
        <v/>
      </c>
      <c r="N36" s="40">
        <f t="shared" si="18"/>
        <v>0</v>
      </c>
      <c r="O36" s="45"/>
      <c r="P36" s="45"/>
      <c r="Q36" s="14" t="e">
        <f t="shared" si="4"/>
        <v>#VALUE!</v>
      </c>
      <c r="R36" s="48"/>
    </row>
    <row r="37" spans="1:18" ht="20.100000000000001" hidden="1" customHeight="1">
      <c r="A37" s="50"/>
      <c r="B37" s="50" t="s">
        <v>28</v>
      </c>
      <c r="C37" s="51"/>
      <c r="D37" s="33"/>
      <c r="E37" s="33"/>
      <c r="F37" s="26"/>
      <c r="G37" s="40"/>
      <c r="H37" s="41" t="str">
        <f t="shared" si="15"/>
        <v/>
      </c>
      <c r="I37" s="41">
        <f t="shared" si="16"/>
        <v>0</v>
      </c>
      <c r="J37" s="3" t="str">
        <f t="shared" si="0"/>
        <v/>
      </c>
      <c r="K37" s="4" t="str">
        <f t="shared" si="8"/>
        <v/>
      </c>
      <c r="L37" s="3" t="str">
        <f t="shared" si="1"/>
        <v/>
      </c>
      <c r="M37" s="41" t="str">
        <f t="shared" ref="M37:M48" si="19">IF(K37&lt;&gt;"",ROUND($I$50*K37/100,0),"")</f>
        <v/>
      </c>
      <c r="N37" s="40">
        <f t="shared" si="18"/>
        <v>0</v>
      </c>
      <c r="O37" s="45"/>
      <c r="P37" s="45"/>
      <c r="Q37" s="14" t="e">
        <f t="shared" si="4"/>
        <v>#VALUE!</v>
      </c>
      <c r="R37" s="49"/>
    </row>
    <row r="38" spans="1:18" ht="20.100000000000001" hidden="1" customHeight="1">
      <c r="A38" s="50"/>
      <c r="B38" s="50" t="s">
        <v>28</v>
      </c>
      <c r="C38" s="33"/>
      <c r="D38" s="33"/>
      <c r="E38" s="33"/>
      <c r="F38" s="26"/>
      <c r="G38" s="40"/>
      <c r="H38" s="41" t="str">
        <f t="shared" si="15"/>
        <v/>
      </c>
      <c r="I38" s="41">
        <f t="shared" si="16"/>
        <v>0</v>
      </c>
      <c r="J38" s="3" t="str">
        <f t="shared" si="0"/>
        <v/>
      </c>
      <c r="K38" s="4" t="str">
        <f t="shared" si="8"/>
        <v/>
      </c>
      <c r="L38" s="3" t="str">
        <f t="shared" si="1"/>
        <v/>
      </c>
      <c r="M38" s="41" t="str">
        <f t="shared" si="19"/>
        <v/>
      </c>
      <c r="N38" s="40">
        <f t="shared" si="18"/>
        <v>0</v>
      </c>
      <c r="O38" s="45"/>
      <c r="P38" s="45"/>
      <c r="Q38" s="14" t="e">
        <f t="shared" si="4"/>
        <v>#VALUE!</v>
      </c>
      <c r="R38" s="49"/>
    </row>
    <row r="39" spans="1:18" ht="20.100000000000001" hidden="1" customHeight="1">
      <c r="A39" s="50"/>
      <c r="B39" s="50" t="s">
        <v>28</v>
      </c>
      <c r="C39" s="51"/>
      <c r="D39" s="33"/>
      <c r="E39" s="33"/>
      <c r="F39" s="26"/>
      <c r="G39" s="40"/>
      <c r="H39" s="41" t="str">
        <f t="shared" si="15"/>
        <v/>
      </c>
      <c r="I39" s="41">
        <f t="shared" si="16"/>
        <v>0</v>
      </c>
      <c r="J39" s="3" t="str">
        <f t="shared" si="0"/>
        <v/>
      </c>
      <c r="K39" s="4" t="str">
        <f t="shared" si="8"/>
        <v/>
      </c>
      <c r="L39" s="3" t="str">
        <f t="shared" si="1"/>
        <v/>
      </c>
      <c r="M39" s="41" t="str">
        <f t="shared" si="19"/>
        <v/>
      </c>
      <c r="N39" s="40">
        <f t="shared" si="18"/>
        <v>0</v>
      </c>
      <c r="O39" s="45"/>
      <c r="P39" s="45"/>
      <c r="Q39" s="14" t="e">
        <f t="shared" si="4"/>
        <v>#VALUE!</v>
      </c>
      <c r="R39" s="49"/>
    </row>
    <row r="40" spans="1:18" ht="20.100000000000001" hidden="1" customHeight="1">
      <c r="A40" s="50"/>
      <c r="B40" s="50" t="s">
        <v>28</v>
      </c>
      <c r="C40" s="51"/>
      <c r="D40" s="33"/>
      <c r="E40" s="33"/>
      <c r="F40" s="26"/>
      <c r="G40" s="40"/>
      <c r="H40" s="41" t="str">
        <f t="shared" si="15"/>
        <v/>
      </c>
      <c r="I40" s="41">
        <f t="shared" si="16"/>
        <v>0</v>
      </c>
      <c r="J40" s="3" t="str">
        <f t="shared" si="0"/>
        <v/>
      </c>
      <c r="K40" s="4" t="str">
        <f t="shared" si="8"/>
        <v/>
      </c>
      <c r="L40" s="3" t="str">
        <f t="shared" si="1"/>
        <v/>
      </c>
      <c r="M40" s="41" t="str">
        <f t="shared" si="19"/>
        <v/>
      </c>
      <c r="N40" s="40">
        <f t="shared" si="18"/>
        <v>0</v>
      </c>
      <c r="O40" s="45"/>
      <c r="P40" s="45"/>
      <c r="Q40" s="14" t="e">
        <f t="shared" si="4"/>
        <v>#VALUE!</v>
      </c>
      <c r="R40" s="49"/>
    </row>
    <row r="41" spans="1:18" ht="20.100000000000001" hidden="1" customHeight="1">
      <c r="A41" s="50"/>
      <c r="B41" s="50" t="s">
        <v>28</v>
      </c>
      <c r="C41" s="51"/>
      <c r="D41" s="33"/>
      <c r="E41" s="33"/>
      <c r="F41" s="26"/>
      <c r="G41" s="40"/>
      <c r="H41" s="41" t="str">
        <f t="shared" si="15"/>
        <v/>
      </c>
      <c r="I41" s="41">
        <f t="shared" si="16"/>
        <v>0</v>
      </c>
      <c r="J41" s="3" t="str">
        <f t="shared" si="0"/>
        <v/>
      </c>
      <c r="K41" s="4" t="str">
        <f t="shared" si="8"/>
        <v/>
      </c>
      <c r="L41" s="3" t="str">
        <f t="shared" si="1"/>
        <v/>
      </c>
      <c r="M41" s="41" t="str">
        <f t="shared" si="19"/>
        <v/>
      </c>
      <c r="N41" s="40">
        <f t="shared" si="18"/>
        <v>0</v>
      </c>
      <c r="O41" s="45"/>
      <c r="P41" s="45"/>
      <c r="Q41" s="14" t="e">
        <f t="shared" si="4"/>
        <v>#VALUE!</v>
      </c>
      <c r="R41" s="49"/>
    </row>
    <row r="42" spans="1:18" ht="20.100000000000001" hidden="1" customHeight="1">
      <c r="A42" s="50"/>
      <c r="B42" s="50" t="s">
        <v>28</v>
      </c>
      <c r="C42" s="51"/>
      <c r="D42" s="33"/>
      <c r="E42" s="33"/>
      <c r="F42" s="26"/>
      <c r="G42" s="40"/>
      <c r="H42" s="41" t="str">
        <f t="shared" si="15"/>
        <v/>
      </c>
      <c r="I42" s="41">
        <f t="shared" si="16"/>
        <v>0</v>
      </c>
      <c r="J42" s="3" t="str">
        <f t="shared" si="0"/>
        <v/>
      </c>
      <c r="K42" s="4" t="str">
        <f t="shared" si="8"/>
        <v/>
      </c>
      <c r="L42" s="3" t="str">
        <f t="shared" si="1"/>
        <v/>
      </c>
      <c r="M42" s="41" t="str">
        <f t="shared" si="19"/>
        <v/>
      </c>
      <c r="N42" s="40">
        <f t="shared" si="18"/>
        <v>0</v>
      </c>
      <c r="O42" s="45"/>
      <c r="P42" s="45"/>
      <c r="Q42" s="14" t="e">
        <f t="shared" si="4"/>
        <v>#VALUE!</v>
      </c>
      <c r="R42" s="49"/>
    </row>
    <row r="43" spans="1:18" ht="20.100000000000001" hidden="1" customHeight="1">
      <c r="A43" s="50"/>
      <c r="B43" s="50" t="s">
        <v>28</v>
      </c>
      <c r="C43" s="51"/>
      <c r="D43" s="33"/>
      <c r="E43" s="33"/>
      <c r="F43" s="26"/>
      <c r="G43" s="40"/>
      <c r="H43" s="41" t="str">
        <f t="shared" si="15"/>
        <v/>
      </c>
      <c r="I43" s="41">
        <f t="shared" si="16"/>
        <v>0</v>
      </c>
      <c r="J43" s="3" t="str">
        <f t="shared" si="0"/>
        <v/>
      </c>
      <c r="K43" s="4" t="str">
        <f t="shared" si="8"/>
        <v/>
      </c>
      <c r="L43" s="3" t="str">
        <f t="shared" si="1"/>
        <v/>
      </c>
      <c r="M43" s="41" t="str">
        <f t="shared" si="19"/>
        <v/>
      </c>
      <c r="N43" s="40">
        <f t="shared" si="18"/>
        <v>0</v>
      </c>
      <c r="O43" s="45"/>
      <c r="P43" s="45"/>
      <c r="Q43" s="14" t="e">
        <f t="shared" si="4"/>
        <v>#VALUE!</v>
      </c>
      <c r="R43" s="49"/>
    </row>
    <row r="44" spans="1:18" ht="20.100000000000001" hidden="1" customHeight="1">
      <c r="A44" s="50"/>
      <c r="B44" s="50" t="s">
        <v>28</v>
      </c>
      <c r="C44" s="51"/>
      <c r="D44" s="33"/>
      <c r="E44" s="33"/>
      <c r="F44" s="26"/>
      <c r="G44" s="40"/>
      <c r="H44" s="41" t="str">
        <f t="shared" si="15"/>
        <v/>
      </c>
      <c r="I44" s="41">
        <f t="shared" si="16"/>
        <v>0</v>
      </c>
      <c r="J44" s="3" t="str">
        <f t="shared" si="0"/>
        <v/>
      </c>
      <c r="K44" s="4" t="str">
        <f t="shared" si="8"/>
        <v/>
      </c>
      <c r="L44" s="3" t="str">
        <f t="shared" si="1"/>
        <v/>
      </c>
      <c r="M44" s="41" t="str">
        <f t="shared" si="19"/>
        <v/>
      </c>
      <c r="N44" s="40">
        <f t="shared" si="18"/>
        <v>0</v>
      </c>
      <c r="O44" s="45"/>
      <c r="P44" s="45"/>
      <c r="Q44" s="14" t="e">
        <f t="shared" si="4"/>
        <v>#VALUE!</v>
      </c>
      <c r="R44" s="49"/>
    </row>
    <row r="45" spans="1:18" ht="20.100000000000001" hidden="1" customHeight="1">
      <c r="A45" s="50"/>
      <c r="B45" s="50" t="s">
        <v>28</v>
      </c>
      <c r="C45" s="51"/>
      <c r="D45" s="33"/>
      <c r="E45" s="33"/>
      <c r="F45" s="26"/>
      <c r="G45" s="40"/>
      <c r="H45" s="41" t="str">
        <f t="shared" si="10"/>
        <v/>
      </c>
      <c r="I45" s="41">
        <f t="shared" si="11"/>
        <v>0</v>
      </c>
      <c r="J45" s="3" t="str">
        <f t="shared" si="0"/>
        <v/>
      </c>
      <c r="K45" s="4" t="str">
        <f t="shared" si="8"/>
        <v/>
      </c>
      <c r="L45" s="3" t="str">
        <f t="shared" si="1"/>
        <v/>
      </c>
      <c r="M45" s="41" t="str">
        <f t="shared" si="19"/>
        <v/>
      </c>
      <c r="N45" s="40">
        <f t="shared" si="12"/>
        <v>0</v>
      </c>
      <c r="O45" s="45"/>
      <c r="P45" s="45"/>
      <c r="Q45" s="14" t="e">
        <f t="shared" si="4"/>
        <v>#VALUE!</v>
      </c>
      <c r="R45" s="49"/>
    </row>
    <row r="46" spans="1:18" ht="20.100000000000001" hidden="1" customHeight="1">
      <c r="A46" s="50"/>
      <c r="B46" s="50" t="s">
        <v>28</v>
      </c>
      <c r="C46" s="51"/>
      <c r="D46" s="33"/>
      <c r="E46" s="33"/>
      <c r="F46" s="26"/>
      <c r="G46" s="40"/>
      <c r="H46" s="41" t="str">
        <f t="shared" si="10"/>
        <v/>
      </c>
      <c r="I46" s="41">
        <f t="shared" si="11"/>
        <v>0</v>
      </c>
      <c r="J46" s="3" t="str">
        <f t="shared" si="0"/>
        <v/>
      </c>
      <c r="K46" s="4" t="str">
        <f t="shared" si="8"/>
        <v/>
      </c>
      <c r="L46" s="3" t="str">
        <f t="shared" si="1"/>
        <v/>
      </c>
      <c r="M46" s="41" t="str">
        <f t="shared" si="19"/>
        <v/>
      </c>
      <c r="N46" s="40">
        <f t="shared" si="12"/>
        <v>0</v>
      </c>
      <c r="O46" s="45"/>
      <c r="P46" s="45"/>
      <c r="Q46" s="14" t="e">
        <f t="shared" si="4"/>
        <v>#VALUE!</v>
      </c>
      <c r="R46" s="49"/>
    </row>
    <row r="47" spans="1:18" ht="20.100000000000001" hidden="1" customHeight="1">
      <c r="A47" s="50"/>
      <c r="B47" s="50" t="s">
        <v>28</v>
      </c>
      <c r="C47" s="51"/>
      <c r="D47" s="33"/>
      <c r="E47" s="33"/>
      <c r="F47" s="26"/>
      <c r="G47" s="40"/>
      <c r="H47" s="41" t="str">
        <f t="shared" si="10"/>
        <v/>
      </c>
      <c r="I47" s="41">
        <f t="shared" si="11"/>
        <v>0</v>
      </c>
      <c r="J47" s="3" t="str">
        <f t="shared" si="0"/>
        <v/>
      </c>
      <c r="K47" s="4" t="str">
        <f t="shared" si="8"/>
        <v/>
      </c>
      <c r="L47" s="3" t="str">
        <f t="shared" si="1"/>
        <v/>
      </c>
      <c r="M47" s="41" t="str">
        <f t="shared" si="19"/>
        <v/>
      </c>
      <c r="N47" s="40">
        <f t="shared" si="12"/>
        <v>0</v>
      </c>
      <c r="O47" s="45"/>
      <c r="P47" s="45"/>
      <c r="Q47" s="14" t="e">
        <f t="shared" si="4"/>
        <v>#VALUE!</v>
      </c>
      <c r="R47" s="49"/>
    </row>
    <row r="48" spans="1:18" ht="20.100000000000001" hidden="1" customHeight="1">
      <c r="A48" s="50"/>
      <c r="B48" s="50"/>
      <c r="C48" s="51"/>
      <c r="D48" s="33"/>
      <c r="E48" s="33"/>
      <c r="F48" s="26"/>
      <c r="G48" s="40"/>
      <c r="H48" s="41" t="str">
        <f t="shared" si="6"/>
        <v/>
      </c>
      <c r="I48" s="41">
        <f t="shared" si="7"/>
        <v>0</v>
      </c>
      <c r="J48" s="3" t="str">
        <f t="shared" si="0"/>
        <v/>
      </c>
      <c r="K48" s="4" t="str">
        <f t="shared" si="8"/>
        <v/>
      </c>
      <c r="L48" s="3" t="str">
        <f t="shared" si="1"/>
        <v/>
      </c>
      <c r="M48" s="41" t="str">
        <f t="shared" si="19"/>
        <v/>
      </c>
      <c r="N48" s="40">
        <f t="shared" si="3"/>
        <v>0</v>
      </c>
      <c r="O48" s="45"/>
      <c r="P48" s="45"/>
      <c r="Q48" s="14" t="e">
        <f t="shared" si="4"/>
        <v>#VALUE!</v>
      </c>
      <c r="R48" s="49"/>
    </row>
    <row r="49" spans="1:17" ht="20.100000000000001" customHeight="1" thickBot="1">
      <c r="A49" s="8" t="s">
        <v>0</v>
      </c>
      <c r="B49" s="8"/>
      <c r="C49" s="13">
        <f t="shared" ref="C49:I49" si="20">SUM(C5:C48)</f>
        <v>28.549999999999997</v>
      </c>
      <c r="D49" s="13">
        <f t="shared" si="20"/>
        <v>0</v>
      </c>
      <c r="E49" s="13">
        <f t="shared" si="20"/>
        <v>28.549999999999997</v>
      </c>
      <c r="F49" s="27">
        <f t="shared" si="20"/>
        <v>0</v>
      </c>
      <c r="G49" s="57">
        <f t="shared" si="20"/>
        <v>3267</v>
      </c>
      <c r="H49" s="43">
        <f t="shared" si="20"/>
        <v>516</v>
      </c>
      <c r="I49" s="43">
        <f t="shared" si="20"/>
        <v>104</v>
      </c>
      <c r="J49" s="9"/>
      <c r="K49" s="10"/>
      <c r="L49" s="9"/>
      <c r="M49" s="42">
        <f>SUM(M5:M48)</f>
        <v>412</v>
      </c>
      <c r="N49" s="57">
        <f>SUM(N5:N48)</f>
        <v>2855</v>
      </c>
      <c r="O49" s="47">
        <f>SUM(O5:O48)</f>
        <v>0</v>
      </c>
      <c r="P49" s="47">
        <f>SUM(P5:P48)</f>
        <v>0</v>
      </c>
      <c r="Q49" s="14"/>
    </row>
    <row r="50" spans="1:17" ht="20.100000000000001" customHeight="1">
      <c r="A50" s="1"/>
      <c r="B50" s="1"/>
      <c r="C50" s="5"/>
      <c r="D50" s="5"/>
      <c r="E50" s="5"/>
      <c r="F50" s="5"/>
      <c r="G50" s="35"/>
      <c r="H50" s="38" t="s">
        <v>3</v>
      </c>
      <c r="I50" s="64">
        <f>H49-I49</f>
        <v>412</v>
      </c>
      <c r="J50" s="36"/>
      <c r="K50" s="2"/>
      <c r="L50" s="6"/>
      <c r="M50" s="7"/>
      <c r="N50" s="7"/>
      <c r="O50" s="7"/>
      <c r="P50" s="7"/>
    </row>
    <row r="51" spans="1:17" ht="14.25" thickBot="1">
      <c r="A51" s="1"/>
      <c r="B51" s="1"/>
      <c r="C51" s="5"/>
      <c r="D51" s="5"/>
      <c r="E51" s="5"/>
      <c r="F51" s="5"/>
      <c r="G51" s="35"/>
      <c r="H51" s="39" t="s">
        <v>9</v>
      </c>
      <c r="I51" s="65"/>
      <c r="J51" s="36"/>
      <c r="K51" s="2"/>
      <c r="L51" s="6"/>
      <c r="M51" s="7"/>
      <c r="N51" s="7"/>
      <c r="O51" s="29"/>
      <c r="P51" s="31"/>
    </row>
    <row r="52" spans="1:17">
      <c r="A52" s="24" t="s">
        <v>43</v>
      </c>
      <c r="B52" s="24"/>
      <c r="C52" s="16"/>
      <c r="D52" s="16"/>
      <c r="E52" s="16"/>
      <c r="F52" s="16"/>
      <c r="G52" s="17"/>
      <c r="H52" s="21"/>
      <c r="I52" s="37"/>
      <c r="J52" s="18"/>
      <c r="K52" s="19"/>
      <c r="L52" s="18"/>
      <c r="M52" s="17"/>
      <c r="N52" s="17"/>
      <c r="O52" s="21"/>
    </row>
    <row r="53" spans="1:17">
      <c r="A53" s="25" t="s">
        <v>14</v>
      </c>
      <c r="B53" s="25"/>
    </row>
    <row r="54" spans="1:17">
      <c r="A54" s="25" t="s">
        <v>13</v>
      </c>
      <c r="B54" s="25"/>
    </row>
  </sheetData>
  <mergeCells count="13">
    <mergeCell ref="A3:A4"/>
    <mergeCell ref="C3:C4"/>
    <mergeCell ref="G3:G4"/>
    <mergeCell ref="J3:K3"/>
    <mergeCell ref="D3:D4"/>
    <mergeCell ref="E3:E4"/>
    <mergeCell ref="B3:B4"/>
    <mergeCell ref="O3:O4"/>
    <mergeCell ref="F3:F4"/>
    <mergeCell ref="P3:P4"/>
    <mergeCell ref="N3:N4"/>
    <mergeCell ref="I50:I51"/>
    <mergeCell ref="L3:M3"/>
  </mergeCells>
  <phoneticPr fontId="1"/>
  <pageMargins left="1.1023622047244095" right="0.35433070866141736" top="0.62992125984251968" bottom="0.55118110236220474" header="0.31496062992125984" footer="0.31496062992125984"/>
  <pageSetup paperSize="9" scale="75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間伐</vt:lpstr>
      <vt:lpstr>更新伐</vt:lpstr>
      <vt:lpstr>間伐!Print_Area</vt:lpstr>
      <vt:lpstr>更新伐!Print_Area</vt:lpstr>
      <vt:lpstr>間伐!Print_Titles</vt:lpstr>
      <vt:lpstr>更新伐!Print_Titles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2022-12-09T01:05:17Z</cp:lastPrinted>
  <dcterms:created xsi:type="dcterms:W3CDTF">2014-09-08T23:50:33Z</dcterms:created>
  <dcterms:modified xsi:type="dcterms:W3CDTF">2023-04-17T04:16:57Z</dcterms:modified>
</cp:coreProperties>
</file>